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vl.no\tilsett\Privat\jonim\Documents\Lærebok i statistikk\Løysingsforslag på oppgåver\"/>
    </mc:Choice>
  </mc:AlternateContent>
  <bookViews>
    <workbookView xWindow="0" yWindow="0" windowWidth="23040" windowHeight="10632"/>
  </bookViews>
  <sheets>
    <sheet name="Oppgåve 3.2. Myntkast" sheetId="2" r:id="rId1"/>
    <sheet name="Oppgåve 3.3. Simulering av høgd" sheetId="1" r:id="rId2"/>
    <sheet name="Oppgåve 4.3. Marginale sannsyn" sheetId="3" r:id="rId3"/>
    <sheet name="Oppgåve 6.1 " sheetId="4" r:id="rId4"/>
    <sheet name="Oppgåve 6.2" sheetId="5" r:id="rId5"/>
    <sheet name="Oppgåve 6.3" sheetId="6" r:id="rId6"/>
    <sheet name="Oppgåve 7.1" sheetId="7" r:id="rId7"/>
    <sheet name="Oppgåve 8.1" sheetId="8" r:id="rId8"/>
    <sheet name="Oppgåve 8.2" sheetId="9" r:id="rId9"/>
    <sheet name="Oppgåve 9.1" sheetId="10" r:id="rId10"/>
    <sheet name="Oppgåve 10.1c" sheetId="11" r:id="rId11"/>
    <sheet name="Absolutte og relative ref.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1" l="1"/>
  <c r="O9" i="11" l="1"/>
  <c r="O8" i="11"/>
  <c r="N12" i="11"/>
  <c r="O13" i="11" s="1"/>
  <c r="N13" i="11"/>
  <c r="O14" i="11" s="1"/>
  <c r="M11" i="11"/>
  <c r="M12" i="11"/>
  <c r="M8" i="11"/>
  <c r="M6" i="11"/>
  <c r="M5" i="11"/>
  <c r="L9" i="11"/>
  <c r="L10" i="11" s="1"/>
  <c r="L11" i="11" s="1"/>
  <c r="L12" i="11" s="1"/>
  <c r="L13" i="11" s="1"/>
  <c r="L14" i="11" s="1"/>
  <c r="L15" i="11" s="1"/>
  <c r="L16" i="11" s="1"/>
  <c r="L17" i="11" s="1"/>
  <c r="M17" i="11" s="1"/>
  <c r="M16" i="11" l="1"/>
  <c r="N17" i="11"/>
  <c r="N9" i="11"/>
  <c r="O10" i="11" s="1"/>
  <c r="M15" i="11"/>
  <c r="N16" i="11"/>
  <c r="O17" i="11" s="1"/>
  <c r="M14" i="11"/>
  <c r="M10" i="11"/>
  <c r="N15" i="11"/>
  <c r="O16" i="11" s="1"/>
  <c r="N11" i="11"/>
  <c r="O12" i="11" s="1"/>
  <c r="M13" i="11"/>
  <c r="M9" i="11"/>
  <c r="N14" i="11"/>
  <c r="O15" i="11" s="1"/>
  <c r="N10" i="11"/>
  <c r="O11" i="11" s="1"/>
  <c r="E9" i="12"/>
  <c r="F9" i="12"/>
  <c r="D9" i="12"/>
  <c r="F6" i="12"/>
  <c r="F7" i="12"/>
  <c r="F8" i="12"/>
  <c r="F5" i="12"/>
  <c r="F4" i="12"/>
  <c r="E5" i="12"/>
  <c r="E6" i="12"/>
  <c r="E7" i="12"/>
  <c r="E8" i="12"/>
  <c r="E4" i="12"/>
  <c r="D5" i="12"/>
  <c r="D6" i="12"/>
  <c r="D7" i="12"/>
  <c r="D8" i="12"/>
  <c r="D4" i="12"/>
  <c r="C6" i="11"/>
  <c r="I19" i="11" l="1"/>
  <c r="J19" i="11"/>
  <c r="H20" i="11"/>
  <c r="J20" i="11"/>
  <c r="H18" i="11"/>
  <c r="I18" i="11"/>
  <c r="J11" i="11"/>
  <c r="J15" i="11"/>
  <c r="J9" i="11"/>
  <c r="E8" i="11"/>
  <c r="I11" i="11"/>
  <c r="I15" i="11"/>
  <c r="I8" i="11"/>
  <c r="H9" i="11"/>
  <c r="H13" i="11"/>
  <c r="H17" i="11"/>
  <c r="H8" i="11"/>
  <c r="H6" i="11"/>
  <c r="H19" i="11" s="1"/>
  <c r="G9" i="11"/>
  <c r="G10" i="11" s="1"/>
  <c r="G11" i="11" s="1"/>
  <c r="G12" i="11" s="1"/>
  <c r="G13" i="11" s="1"/>
  <c r="G14" i="11" s="1"/>
  <c r="G15" i="11" s="1"/>
  <c r="G16" i="11" s="1"/>
  <c r="G17" i="11" s="1"/>
  <c r="J18" i="11" s="1"/>
  <c r="H14" i="11" l="1"/>
  <c r="H10" i="11"/>
  <c r="I16" i="11"/>
  <c r="I12" i="11"/>
  <c r="J16" i="11"/>
  <c r="J12" i="11"/>
  <c r="H16" i="11"/>
  <c r="H12" i="11"/>
  <c r="I14" i="11"/>
  <c r="I10" i="11"/>
  <c r="J14" i="11"/>
  <c r="J10" i="11"/>
  <c r="H15" i="11"/>
  <c r="H11" i="11"/>
  <c r="I17" i="11"/>
  <c r="I13" i="11"/>
  <c r="I9" i="11"/>
  <c r="J17" i="11"/>
  <c r="J13" i="11"/>
  <c r="I20" i="11"/>
  <c r="B9" i="11"/>
  <c r="E9" i="11"/>
  <c r="E10" i="11" l="1"/>
  <c r="C8" i="11"/>
  <c r="C9" i="11"/>
  <c r="B10" i="11"/>
  <c r="E11" i="11" s="1"/>
  <c r="D8" i="11"/>
  <c r="D9" i="11"/>
  <c r="B11" i="11" l="1"/>
  <c r="E12" i="11" s="1"/>
  <c r="D10" i="11"/>
  <c r="C10" i="11"/>
  <c r="D11" i="11" l="1"/>
  <c r="C11" i="11"/>
  <c r="B12" i="11"/>
  <c r="E13" i="11" s="1"/>
  <c r="D12" i="11" l="1"/>
  <c r="B13" i="11"/>
  <c r="E14" i="11" s="1"/>
  <c r="C12" i="11"/>
  <c r="B14" i="11" l="1"/>
  <c r="E15" i="11" s="1"/>
  <c r="D13" i="11"/>
  <c r="C13" i="11"/>
  <c r="D14" i="11" l="1"/>
  <c r="B15" i="11"/>
  <c r="E16" i="11" s="1"/>
  <c r="C14" i="11"/>
  <c r="B16" i="11" l="1"/>
  <c r="E17" i="11" s="1"/>
  <c r="D15" i="11"/>
  <c r="C15" i="11"/>
  <c r="D16" i="11" l="1"/>
  <c r="C16" i="11"/>
  <c r="B17" i="11"/>
  <c r="D17" i="11" l="1"/>
  <c r="C17" i="11"/>
  <c r="D27" i="10" l="1"/>
  <c r="E27" i="10"/>
  <c r="D28" i="10"/>
  <c r="E28" i="10"/>
  <c r="D29" i="10"/>
  <c r="E29" i="10"/>
  <c r="C28" i="10"/>
  <c r="C29" i="10"/>
  <c r="C27" i="10"/>
  <c r="AQ57" i="9" l="1"/>
  <c r="AQ66" i="9" s="1"/>
  <c r="AQ54" i="9"/>
  <c r="AQ63" i="9" s="1"/>
  <c r="S54" i="9"/>
  <c r="S63" i="9" s="1"/>
  <c r="K46" i="8"/>
  <c r="K45" i="8"/>
  <c r="K44" i="8"/>
  <c r="C45" i="8"/>
  <c r="C46" i="8"/>
  <c r="C44" i="8"/>
  <c r="AQ67" i="9"/>
  <c r="AI67" i="9"/>
  <c r="AI63" i="9"/>
  <c r="AA66" i="9"/>
  <c r="AA65" i="9"/>
  <c r="AA62" i="9"/>
  <c r="S67" i="9"/>
  <c r="S64" i="9"/>
  <c r="S62" i="9"/>
  <c r="AI58" i="9"/>
  <c r="AI57" i="9"/>
  <c r="AI66" i="9" s="1"/>
  <c r="AI56" i="9"/>
  <c r="AI65" i="9" s="1"/>
  <c r="AI55" i="9"/>
  <c r="AI64" i="9" s="1"/>
  <c r="AI54" i="9"/>
  <c r="AI53" i="9"/>
  <c r="AI62" i="9" s="1"/>
  <c r="AQ58" i="9"/>
  <c r="AQ56" i="9"/>
  <c r="AQ65" i="9" s="1"/>
  <c r="AQ55" i="9"/>
  <c r="AQ64" i="9" s="1"/>
  <c r="AQ53" i="9"/>
  <c r="AQ62" i="9" s="1"/>
  <c r="AA58" i="9"/>
  <c r="AA67" i="9" s="1"/>
  <c r="AA57" i="9"/>
  <c r="AA56" i="9"/>
  <c r="AA55" i="9"/>
  <c r="AA64" i="9" s="1"/>
  <c r="AA54" i="9"/>
  <c r="AA63" i="9" s="1"/>
  <c r="AA53" i="9"/>
  <c r="S58" i="9"/>
  <c r="S57" i="9"/>
  <c r="S66" i="9" s="1"/>
  <c r="S56" i="9"/>
  <c r="S65" i="9" s="1"/>
  <c r="S55" i="9"/>
  <c r="S53" i="9"/>
  <c r="K58" i="9"/>
  <c r="K67" i="9" s="1"/>
  <c r="K57" i="9"/>
  <c r="K66" i="9" s="1"/>
  <c r="K55" i="9"/>
  <c r="K64" i="9" s="1"/>
  <c r="K56" i="9"/>
  <c r="K65" i="9" s="1"/>
  <c r="K54" i="9"/>
  <c r="K63" i="9" s="1"/>
  <c r="K53" i="9"/>
  <c r="K62" i="9" s="1"/>
  <c r="AS30" i="9"/>
  <c r="AS31" i="9" s="1"/>
  <c r="AR30" i="9"/>
  <c r="AR31" i="9" s="1"/>
  <c r="AQ30" i="9"/>
  <c r="AQ31" i="9" s="1"/>
  <c r="AP30" i="9"/>
  <c r="AP31" i="9" s="1"/>
  <c r="AS29" i="9"/>
  <c r="AR29" i="9"/>
  <c r="AQ29" i="9"/>
  <c r="AP29" i="9"/>
  <c r="AK30" i="9"/>
  <c r="AK31" i="9" s="1"/>
  <c r="AJ30" i="9"/>
  <c r="AJ31" i="9" s="1"/>
  <c r="AI30" i="9"/>
  <c r="AI31" i="9" s="1"/>
  <c r="AH30" i="9"/>
  <c r="AH31" i="9" s="1"/>
  <c r="AK29" i="9"/>
  <c r="AJ29" i="9"/>
  <c r="AI29" i="9"/>
  <c r="AH29" i="9"/>
  <c r="AC30" i="9"/>
  <c r="AC31" i="9" s="1"/>
  <c r="AB30" i="9"/>
  <c r="AB31" i="9" s="1"/>
  <c r="AA30" i="9"/>
  <c r="AA31" i="9" s="1"/>
  <c r="Z30" i="9"/>
  <c r="Z31" i="9" s="1"/>
  <c r="AC29" i="9"/>
  <c r="AB29" i="9"/>
  <c r="AA29" i="9"/>
  <c r="Z29" i="9"/>
  <c r="U30" i="9"/>
  <c r="U31" i="9" s="1"/>
  <c r="T30" i="9"/>
  <c r="T31" i="9" s="1"/>
  <c r="S30" i="9"/>
  <c r="S31" i="9" s="1"/>
  <c r="R30" i="9"/>
  <c r="R31" i="9" s="1"/>
  <c r="U29" i="9"/>
  <c r="T29" i="9"/>
  <c r="S29" i="9"/>
  <c r="R29" i="9"/>
  <c r="K29" i="9" l="1"/>
  <c r="L29" i="9"/>
  <c r="M29" i="9"/>
  <c r="K30" i="9"/>
  <c r="K31" i="9" s="1"/>
  <c r="L30" i="9"/>
  <c r="M30" i="9"/>
  <c r="M31" i="9" s="1"/>
  <c r="L31" i="9"/>
  <c r="J31" i="9"/>
  <c r="J30" i="9"/>
  <c r="J29" i="9"/>
  <c r="L17" i="8"/>
  <c r="L18" i="8" s="1"/>
  <c r="K17" i="8"/>
  <c r="K18" i="8" s="1"/>
  <c r="J17" i="8"/>
  <c r="J18" i="8" s="1"/>
  <c r="L16" i="8"/>
  <c r="K16" i="8"/>
  <c r="J16" i="8"/>
  <c r="C16" i="8"/>
  <c r="D16" i="8"/>
  <c r="C17" i="8"/>
  <c r="D17" i="8"/>
  <c r="D18" i="8" s="1"/>
  <c r="C18" i="8"/>
  <c r="B18" i="8"/>
  <c r="B17" i="8"/>
  <c r="B16" i="8"/>
  <c r="K41" i="8"/>
  <c r="K40" i="8"/>
  <c r="K39" i="8"/>
  <c r="C41" i="8"/>
  <c r="C40" i="8"/>
  <c r="C39" i="8"/>
  <c r="N24" i="7" l="1"/>
  <c r="O24" i="7"/>
  <c r="P24" i="7"/>
  <c r="Q24" i="7"/>
  <c r="R24" i="7"/>
  <c r="M24" i="7"/>
  <c r="N16" i="7"/>
  <c r="O16" i="7"/>
  <c r="P16" i="7"/>
  <c r="Q16" i="7"/>
  <c r="R16" i="7"/>
  <c r="M16" i="7"/>
  <c r="N10" i="7"/>
  <c r="O10" i="7"/>
  <c r="P10" i="7"/>
  <c r="Q10" i="7"/>
  <c r="R10" i="7"/>
  <c r="M10" i="7"/>
  <c r="N18" i="6"/>
  <c r="O18" i="6"/>
  <c r="P18" i="6"/>
  <c r="Q18" i="6"/>
  <c r="R18" i="6"/>
  <c r="M18" i="6"/>
  <c r="N17" i="6" l="1"/>
  <c r="O17" i="6"/>
  <c r="P17" i="6"/>
  <c r="Q17" i="6"/>
  <c r="R17" i="6"/>
  <c r="M17" i="6"/>
  <c r="N16" i="6"/>
  <c r="O16" i="6"/>
  <c r="P16" i="6"/>
  <c r="Q16" i="6"/>
  <c r="R16" i="6"/>
  <c r="M16" i="6"/>
  <c r="F46" i="7"/>
  <c r="G46" i="7"/>
  <c r="H46" i="7"/>
  <c r="I46" i="7"/>
  <c r="J46" i="7"/>
  <c r="F47" i="7"/>
  <c r="G47" i="7"/>
  <c r="H47" i="7"/>
  <c r="I47" i="7"/>
  <c r="J47" i="7"/>
  <c r="F48" i="7"/>
  <c r="F55" i="7" s="1"/>
  <c r="F56" i="7" s="1"/>
  <c r="G48" i="7"/>
  <c r="G50" i="7" s="1"/>
  <c r="H48" i="7"/>
  <c r="I48" i="7"/>
  <c r="I55" i="7" s="1"/>
  <c r="I56" i="7" s="1"/>
  <c r="J48" i="7"/>
  <c r="J55" i="7" s="1"/>
  <c r="J56" i="7" s="1"/>
  <c r="F49" i="7"/>
  <c r="F50" i="7" s="1"/>
  <c r="G49" i="7"/>
  <c r="H49" i="7"/>
  <c r="H50" i="7" s="1"/>
  <c r="I49" i="7"/>
  <c r="I50" i="7" s="1"/>
  <c r="J49" i="7"/>
  <c r="J50" i="7" s="1"/>
  <c r="F51" i="7"/>
  <c r="G51" i="7"/>
  <c r="H51" i="7"/>
  <c r="I51" i="7"/>
  <c r="J51" i="7"/>
  <c r="F52" i="7"/>
  <c r="G52" i="7"/>
  <c r="H52" i="7"/>
  <c r="I52" i="7"/>
  <c r="J52" i="7"/>
  <c r="F53" i="7"/>
  <c r="G53" i="7"/>
  <c r="H53" i="7"/>
  <c r="I53" i="7"/>
  <c r="J53" i="7"/>
  <c r="F54" i="7"/>
  <c r="G54" i="7"/>
  <c r="H54" i="7"/>
  <c r="I54" i="7"/>
  <c r="J54" i="7"/>
  <c r="H55" i="7"/>
  <c r="H56" i="7" s="1"/>
  <c r="E54" i="7"/>
  <c r="E53" i="7"/>
  <c r="E52" i="7"/>
  <c r="E51" i="7"/>
  <c r="E49" i="7"/>
  <c r="E48" i="7"/>
  <c r="E47" i="7"/>
  <c r="E46" i="7"/>
  <c r="F29" i="7"/>
  <c r="G29" i="7"/>
  <c r="H29" i="7"/>
  <c r="I29" i="7"/>
  <c r="J29" i="7"/>
  <c r="F30" i="7"/>
  <c r="G30" i="7"/>
  <c r="H30" i="7"/>
  <c r="I30" i="7"/>
  <c r="J30" i="7"/>
  <c r="F31" i="7"/>
  <c r="F38" i="7" s="1"/>
  <c r="G31" i="7"/>
  <c r="H31" i="7"/>
  <c r="H38" i="7" s="1"/>
  <c r="I31" i="7"/>
  <c r="J31" i="7"/>
  <c r="J38" i="7" s="1"/>
  <c r="F32" i="7"/>
  <c r="G32" i="7"/>
  <c r="H32" i="7"/>
  <c r="H33" i="7" s="1"/>
  <c r="P19" i="7" s="1"/>
  <c r="I32" i="7"/>
  <c r="I33" i="7" s="1"/>
  <c r="J32" i="7"/>
  <c r="F34" i="7"/>
  <c r="G34" i="7"/>
  <c r="H34" i="7"/>
  <c r="I34" i="7"/>
  <c r="J34" i="7"/>
  <c r="F35" i="7"/>
  <c r="G35" i="7"/>
  <c r="H35" i="7"/>
  <c r="I35" i="7"/>
  <c r="J35" i="7"/>
  <c r="F36" i="7"/>
  <c r="G36" i="7"/>
  <c r="H36" i="7"/>
  <c r="I36" i="7"/>
  <c r="J36" i="7"/>
  <c r="F37" i="7"/>
  <c r="G37" i="7"/>
  <c r="H37" i="7"/>
  <c r="I37" i="7"/>
  <c r="J37" i="7"/>
  <c r="I38" i="7"/>
  <c r="I39" i="7"/>
  <c r="E37" i="7"/>
  <c r="E36" i="7"/>
  <c r="E35" i="7"/>
  <c r="E34" i="7"/>
  <c r="E32" i="7"/>
  <c r="E31" i="7"/>
  <c r="E30" i="7"/>
  <c r="E29" i="7"/>
  <c r="J39" i="7" l="1"/>
  <c r="F39" i="7"/>
  <c r="N20" i="7"/>
  <c r="M11" i="7"/>
  <c r="H39" i="7"/>
  <c r="H41" i="7" s="1"/>
  <c r="P20" i="7"/>
  <c r="Q20" i="7"/>
  <c r="J33" i="7"/>
  <c r="R19" i="7" s="1"/>
  <c r="R20" i="7" s="1"/>
  <c r="F33" i="7"/>
  <c r="N19" i="7" s="1"/>
  <c r="Q19" i="7"/>
  <c r="Q18" i="7"/>
  <c r="H58" i="7"/>
  <c r="P18" i="7"/>
  <c r="I41" i="7"/>
  <c r="G33" i="7"/>
  <c r="I40" i="7"/>
  <c r="I58" i="7"/>
  <c r="I57" i="7"/>
  <c r="R18" i="7"/>
  <c r="N18" i="7"/>
  <c r="F58" i="7"/>
  <c r="F57" i="7"/>
  <c r="H57" i="7"/>
  <c r="J58" i="7"/>
  <c r="J57" i="7"/>
  <c r="G55" i="7"/>
  <c r="G56" i="7" s="1"/>
  <c r="J41" i="7"/>
  <c r="J40" i="7"/>
  <c r="F41" i="7"/>
  <c r="F40" i="7"/>
  <c r="H40" i="7"/>
  <c r="G38" i="7"/>
  <c r="E50" i="7"/>
  <c r="E38" i="7"/>
  <c r="M8" i="7"/>
  <c r="M9" i="7" s="1"/>
  <c r="O11" i="7"/>
  <c r="O12" i="7" s="1"/>
  <c r="Q11" i="7"/>
  <c r="Q12" i="7" s="1"/>
  <c r="P11" i="7"/>
  <c r="P12" i="7" s="1"/>
  <c r="M12" i="7"/>
  <c r="P8" i="7"/>
  <c r="P9" i="7" s="1"/>
  <c r="R7" i="7"/>
  <c r="N7" i="7"/>
  <c r="E39" i="7" l="1"/>
  <c r="G39" i="7"/>
  <c r="G40" i="7" s="1"/>
  <c r="G41" i="7"/>
  <c r="O19" i="7"/>
  <c r="O20" i="7" s="1"/>
  <c r="O18" i="7"/>
  <c r="G57" i="7"/>
  <c r="G58" i="7"/>
  <c r="O7" i="7"/>
  <c r="Q8" i="7"/>
  <c r="Q9" i="7" s="1"/>
  <c r="M15" i="7"/>
  <c r="P7" i="7"/>
  <c r="N8" i="7"/>
  <c r="N9" i="7" s="1"/>
  <c r="R8" i="7"/>
  <c r="R9" i="7" s="1"/>
  <c r="N11" i="7"/>
  <c r="N12" i="7" s="1"/>
  <c r="R11" i="7"/>
  <c r="R12" i="7" s="1"/>
  <c r="E33" i="7"/>
  <c r="E55" i="7"/>
  <c r="E56" i="7" s="1"/>
  <c r="E58" i="7" s="1"/>
  <c r="M7" i="7"/>
  <c r="Q7" i="7"/>
  <c r="O8" i="7"/>
  <c r="O9" i="7" s="1"/>
  <c r="P21" i="7"/>
  <c r="N21" i="7"/>
  <c r="N22" i="7" s="1"/>
  <c r="R21" i="7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7" i="5"/>
  <c r="G61" i="5" l="1"/>
  <c r="E40" i="7"/>
  <c r="M19" i="7"/>
  <c r="M18" i="7"/>
  <c r="R13" i="7"/>
  <c r="N13" i="7"/>
  <c r="R22" i="7"/>
  <c r="N23" i="7"/>
  <c r="R14" i="7"/>
  <c r="M14" i="7"/>
  <c r="M13" i="7"/>
  <c r="R23" i="7"/>
  <c r="O13" i="7"/>
  <c r="O14" i="7"/>
  <c r="N14" i="7"/>
  <c r="Q14" i="7"/>
  <c r="Q13" i="7"/>
  <c r="E57" i="7"/>
  <c r="O21" i="7"/>
  <c r="O22" i="7" s="1"/>
  <c r="P23" i="7"/>
  <c r="P22" i="7"/>
  <c r="P14" i="7"/>
  <c r="P13" i="7"/>
  <c r="Q21" i="7"/>
  <c r="Q23" i="7" s="1"/>
  <c r="E41" i="7"/>
  <c r="G49" i="5"/>
  <c r="G68" i="5"/>
  <c r="G60" i="5"/>
  <c r="G50" i="5"/>
  <c r="G53" i="5"/>
  <c r="G67" i="5"/>
  <c r="G63" i="5"/>
  <c r="G56" i="5"/>
  <c r="G48" i="5"/>
  <c r="G66" i="5"/>
  <c r="G62" i="5"/>
  <c r="G55" i="5"/>
  <c r="G51" i="5"/>
  <c r="G65" i="5"/>
  <c r="G54" i="5"/>
  <c r="F46" i="6"/>
  <c r="G46" i="6"/>
  <c r="H46" i="6"/>
  <c r="I46" i="6"/>
  <c r="J46" i="6"/>
  <c r="F47" i="6"/>
  <c r="G47" i="6"/>
  <c r="H47" i="6"/>
  <c r="I47" i="6"/>
  <c r="J47" i="6"/>
  <c r="F48" i="6"/>
  <c r="F55" i="6" s="1"/>
  <c r="F56" i="6" s="1"/>
  <c r="G48" i="6"/>
  <c r="G55" i="6" s="1"/>
  <c r="G56" i="6" s="1"/>
  <c r="H48" i="6"/>
  <c r="H55" i="6" s="1"/>
  <c r="H56" i="6" s="1"/>
  <c r="I48" i="6"/>
  <c r="I55" i="6" s="1"/>
  <c r="I56" i="6" s="1"/>
  <c r="J48" i="6"/>
  <c r="J55" i="6" s="1"/>
  <c r="J56" i="6" s="1"/>
  <c r="F49" i="6"/>
  <c r="G49" i="6"/>
  <c r="H49" i="6"/>
  <c r="I49" i="6"/>
  <c r="J49" i="6"/>
  <c r="F51" i="6"/>
  <c r="G51" i="6"/>
  <c r="H51" i="6"/>
  <c r="I51" i="6"/>
  <c r="J51" i="6"/>
  <c r="F52" i="6"/>
  <c r="G52" i="6"/>
  <c r="H52" i="6"/>
  <c r="I52" i="6"/>
  <c r="J52" i="6"/>
  <c r="F53" i="6"/>
  <c r="G53" i="6"/>
  <c r="H53" i="6"/>
  <c r="I53" i="6"/>
  <c r="J53" i="6"/>
  <c r="F54" i="6"/>
  <c r="G54" i="6"/>
  <c r="H54" i="6"/>
  <c r="I54" i="6"/>
  <c r="J54" i="6"/>
  <c r="E54" i="6"/>
  <c r="E53" i="6"/>
  <c r="E52" i="6"/>
  <c r="E51" i="6"/>
  <c r="E49" i="6"/>
  <c r="E48" i="6"/>
  <c r="E55" i="6" s="1"/>
  <c r="E56" i="6" s="1"/>
  <c r="E47" i="6"/>
  <c r="E46" i="6"/>
  <c r="F29" i="6"/>
  <c r="G29" i="6"/>
  <c r="H29" i="6"/>
  <c r="I29" i="6"/>
  <c r="J29" i="6"/>
  <c r="F30" i="6"/>
  <c r="G30" i="6"/>
  <c r="H30" i="6"/>
  <c r="I30" i="6"/>
  <c r="J30" i="6"/>
  <c r="F31" i="6"/>
  <c r="F38" i="6" s="1"/>
  <c r="F39" i="6" s="1"/>
  <c r="G31" i="6"/>
  <c r="H31" i="6"/>
  <c r="H38" i="6" s="1"/>
  <c r="H39" i="6" s="1"/>
  <c r="I31" i="6"/>
  <c r="I38" i="6" s="1"/>
  <c r="I39" i="6" s="1"/>
  <c r="J31" i="6"/>
  <c r="J38" i="6" s="1"/>
  <c r="J39" i="6" s="1"/>
  <c r="F32" i="6"/>
  <c r="G32" i="6"/>
  <c r="H32" i="6"/>
  <c r="I32" i="6"/>
  <c r="J32" i="6"/>
  <c r="F34" i="6"/>
  <c r="G34" i="6"/>
  <c r="H34" i="6"/>
  <c r="I34" i="6"/>
  <c r="J34" i="6"/>
  <c r="F35" i="6"/>
  <c r="G35" i="6"/>
  <c r="H35" i="6"/>
  <c r="I35" i="6"/>
  <c r="J35" i="6"/>
  <c r="F36" i="6"/>
  <c r="G36" i="6"/>
  <c r="H36" i="6"/>
  <c r="I36" i="6"/>
  <c r="J36" i="6"/>
  <c r="F37" i="6"/>
  <c r="G37" i="6"/>
  <c r="H37" i="6"/>
  <c r="I37" i="6"/>
  <c r="J37" i="6"/>
  <c r="E37" i="6"/>
  <c r="E36" i="6"/>
  <c r="E35" i="6"/>
  <c r="E34" i="6"/>
  <c r="E32" i="6"/>
  <c r="E31" i="6"/>
  <c r="E38" i="6" s="1"/>
  <c r="E39" i="6" s="1"/>
  <c r="E30" i="6"/>
  <c r="E29" i="6"/>
  <c r="Q24" i="5"/>
  <c r="R24" i="5"/>
  <c r="Q25" i="5"/>
  <c r="R25" i="5"/>
  <c r="P25" i="5"/>
  <c r="P24" i="5"/>
  <c r="E72" i="5"/>
  <c r="F72" i="5"/>
  <c r="E73" i="5"/>
  <c r="F73" i="5"/>
  <c r="E74" i="5"/>
  <c r="F74" i="5"/>
  <c r="E75" i="5"/>
  <c r="F75" i="5"/>
  <c r="E77" i="5"/>
  <c r="F77" i="5"/>
  <c r="E78" i="5"/>
  <c r="F78" i="5"/>
  <c r="E79" i="5"/>
  <c r="F79" i="5"/>
  <c r="E80" i="5"/>
  <c r="F80" i="5"/>
  <c r="D80" i="5"/>
  <c r="D79" i="5"/>
  <c r="D78" i="5"/>
  <c r="D77" i="5"/>
  <c r="D75" i="5"/>
  <c r="J29" i="5" s="1"/>
  <c r="D74" i="5"/>
  <c r="J31" i="5" s="1"/>
  <c r="J32" i="5" s="1"/>
  <c r="D73" i="5"/>
  <c r="D72" i="5"/>
  <c r="J28" i="5" s="1"/>
  <c r="E48" i="5"/>
  <c r="K8" i="5" s="1"/>
  <c r="F48" i="5"/>
  <c r="L8" i="5" s="1"/>
  <c r="E49" i="5"/>
  <c r="F49" i="5"/>
  <c r="E50" i="5"/>
  <c r="F50" i="5"/>
  <c r="E51" i="5"/>
  <c r="F51" i="5"/>
  <c r="E53" i="5"/>
  <c r="F53" i="5"/>
  <c r="E54" i="5"/>
  <c r="F54" i="5"/>
  <c r="E55" i="5"/>
  <c r="F55" i="5"/>
  <c r="E56" i="5"/>
  <c r="F56" i="5"/>
  <c r="E60" i="5"/>
  <c r="K18" i="5" s="1"/>
  <c r="Q8" i="5" s="1"/>
  <c r="F60" i="5"/>
  <c r="L18" i="5" s="1"/>
  <c r="R8" i="5" s="1"/>
  <c r="E61" i="5"/>
  <c r="F61" i="5"/>
  <c r="E62" i="5"/>
  <c r="K21" i="5" s="1"/>
  <c r="K22" i="5" s="1"/>
  <c r="F62" i="5"/>
  <c r="L21" i="5" s="1"/>
  <c r="L22" i="5" s="1"/>
  <c r="E63" i="5"/>
  <c r="K19" i="5" s="1"/>
  <c r="F63" i="5"/>
  <c r="E65" i="5"/>
  <c r="F65" i="5"/>
  <c r="E66" i="5"/>
  <c r="F66" i="5"/>
  <c r="E67" i="5"/>
  <c r="F67" i="5"/>
  <c r="E68" i="5"/>
  <c r="F68" i="5"/>
  <c r="D68" i="5"/>
  <c r="D67" i="5"/>
  <c r="D66" i="5"/>
  <c r="D65" i="5"/>
  <c r="D63" i="5"/>
  <c r="J19" i="5" s="1"/>
  <c r="D62" i="5"/>
  <c r="J21" i="5" s="1"/>
  <c r="J22" i="5" s="1"/>
  <c r="D61" i="5"/>
  <c r="D60" i="5"/>
  <c r="J18" i="5" s="1"/>
  <c r="D56" i="5"/>
  <c r="D55" i="5"/>
  <c r="D54" i="5"/>
  <c r="D53" i="5"/>
  <c r="D51" i="5"/>
  <c r="J9" i="5" s="1"/>
  <c r="D50" i="5"/>
  <c r="D49" i="5"/>
  <c r="D48" i="5"/>
  <c r="J8" i="5" s="1"/>
  <c r="Q19" i="4"/>
  <c r="Q20" i="4"/>
  <c r="P20" i="4"/>
  <c r="P19" i="4"/>
  <c r="Q14" i="4"/>
  <c r="Q15" i="4"/>
  <c r="P15" i="4"/>
  <c r="P14" i="4"/>
  <c r="Q10" i="4"/>
  <c r="Q9" i="4"/>
  <c r="P10" i="4"/>
  <c r="P9" i="4"/>
  <c r="L11" i="5" l="1"/>
  <c r="L12" i="5" s="1"/>
  <c r="J11" i="5"/>
  <c r="J12" i="5" s="1"/>
  <c r="M20" i="7"/>
  <c r="M21" i="7" s="1"/>
  <c r="Q22" i="7"/>
  <c r="O23" i="7"/>
  <c r="P8" i="6"/>
  <c r="P9" i="6" s="1"/>
  <c r="H50" i="6"/>
  <c r="Q19" i="6"/>
  <c r="G52" i="5"/>
  <c r="G64" i="5"/>
  <c r="P19" i="6"/>
  <c r="R19" i="6"/>
  <c r="N19" i="6"/>
  <c r="O8" i="6"/>
  <c r="O9" i="6" s="1"/>
  <c r="O10" i="6"/>
  <c r="O11" i="6" s="1"/>
  <c r="G50" i="6"/>
  <c r="G58" i="6" s="1"/>
  <c r="P7" i="6"/>
  <c r="M19" i="6"/>
  <c r="O7" i="6"/>
  <c r="R8" i="6"/>
  <c r="R9" i="6" s="1"/>
  <c r="N8" i="6"/>
  <c r="N9" i="6" s="1"/>
  <c r="M7" i="6"/>
  <c r="R7" i="6"/>
  <c r="N7" i="6"/>
  <c r="N20" i="6" s="1"/>
  <c r="I33" i="6"/>
  <c r="I41" i="6" s="1"/>
  <c r="Q7" i="6"/>
  <c r="H57" i="6"/>
  <c r="M8" i="6"/>
  <c r="M9" i="6" s="1"/>
  <c r="P10" i="6"/>
  <c r="P11" i="6" s="1"/>
  <c r="R10" i="6"/>
  <c r="R11" i="6" s="1"/>
  <c r="N10" i="6"/>
  <c r="N11" i="6" s="1"/>
  <c r="M10" i="6"/>
  <c r="Q10" i="6"/>
  <c r="Q11" i="6" s="1"/>
  <c r="Q8" i="6"/>
  <c r="Q9" i="6" s="1"/>
  <c r="F33" i="6"/>
  <c r="F40" i="6" s="1"/>
  <c r="E50" i="6"/>
  <c r="E57" i="6" s="1"/>
  <c r="J33" i="6"/>
  <c r="J40" i="6" s="1"/>
  <c r="F50" i="6"/>
  <c r="F57" i="6" s="1"/>
  <c r="E33" i="6"/>
  <c r="E41" i="6" s="1"/>
  <c r="H33" i="6"/>
  <c r="H40" i="6" s="1"/>
  <c r="J50" i="6"/>
  <c r="J58" i="6" s="1"/>
  <c r="H58" i="6"/>
  <c r="I50" i="6"/>
  <c r="I57" i="6" s="1"/>
  <c r="G33" i="6"/>
  <c r="G38" i="6"/>
  <c r="Q11" i="5"/>
  <c r="Q12" i="5" s="1"/>
  <c r="F76" i="5"/>
  <c r="P8" i="5"/>
  <c r="R9" i="5"/>
  <c r="R10" i="5" s="1"/>
  <c r="K11" i="5"/>
  <c r="K12" i="5" s="1"/>
  <c r="Q9" i="5"/>
  <c r="Q10" i="5" s="1"/>
  <c r="K9" i="5"/>
  <c r="P11" i="5"/>
  <c r="P12" i="5" s="1"/>
  <c r="P9" i="5"/>
  <c r="P10" i="5" s="1"/>
  <c r="F64" i="5"/>
  <c r="L20" i="5" s="1"/>
  <c r="L24" i="5" s="1"/>
  <c r="F52" i="5"/>
  <c r="R11" i="5"/>
  <c r="R12" i="5" s="1"/>
  <c r="R13" i="5" s="1"/>
  <c r="L19" i="5"/>
  <c r="L9" i="5"/>
  <c r="E64" i="5"/>
  <c r="K20" i="5" s="1"/>
  <c r="K23" i="5" s="1"/>
  <c r="E76" i="5"/>
  <c r="E52" i="5"/>
  <c r="D76" i="5"/>
  <c r="J30" i="5" s="1"/>
  <c r="J34" i="5" s="1"/>
  <c r="D64" i="5"/>
  <c r="J20" i="5" s="1"/>
  <c r="J24" i="5" s="1"/>
  <c r="D52" i="5"/>
  <c r="D34" i="4"/>
  <c r="E62" i="4"/>
  <c r="F62" i="4"/>
  <c r="G62" i="4"/>
  <c r="H62" i="4"/>
  <c r="E63" i="4"/>
  <c r="F63" i="4"/>
  <c r="G63" i="4"/>
  <c r="H63" i="4"/>
  <c r="E64" i="4"/>
  <c r="F64" i="4"/>
  <c r="G64" i="4"/>
  <c r="H64" i="4"/>
  <c r="E65" i="4"/>
  <c r="E66" i="4" s="1"/>
  <c r="F65" i="4"/>
  <c r="G65" i="4"/>
  <c r="G66" i="4" s="1"/>
  <c r="H65" i="4"/>
  <c r="H66" i="4" s="1"/>
  <c r="E67" i="4"/>
  <c r="F67" i="4"/>
  <c r="G67" i="4"/>
  <c r="H67" i="4"/>
  <c r="E68" i="4"/>
  <c r="F68" i="4"/>
  <c r="G68" i="4"/>
  <c r="H68" i="4"/>
  <c r="E69" i="4"/>
  <c r="F69" i="4"/>
  <c r="G69" i="4"/>
  <c r="H69" i="4"/>
  <c r="E70" i="4"/>
  <c r="F70" i="4"/>
  <c r="G70" i="4"/>
  <c r="H70" i="4"/>
  <c r="E53" i="4"/>
  <c r="F53" i="4"/>
  <c r="G53" i="4"/>
  <c r="H53" i="4"/>
  <c r="E42" i="4"/>
  <c r="L34" i="4" s="1"/>
  <c r="L35" i="4" s="1"/>
  <c r="F42" i="4"/>
  <c r="G42" i="4"/>
  <c r="H42" i="4"/>
  <c r="E31" i="4"/>
  <c r="F31" i="4"/>
  <c r="G31" i="4"/>
  <c r="H31" i="4"/>
  <c r="D64" i="4"/>
  <c r="D53" i="4"/>
  <c r="D42" i="4"/>
  <c r="D31" i="4"/>
  <c r="D70" i="4"/>
  <c r="D69" i="4"/>
  <c r="D68" i="4"/>
  <c r="D67" i="4"/>
  <c r="D65" i="4"/>
  <c r="D66" i="4" s="1"/>
  <c r="D63" i="4"/>
  <c r="D62" i="4"/>
  <c r="H59" i="4"/>
  <c r="G59" i="4"/>
  <c r="F59" i="4"/>
  <c r="E59" i="4"/>
  <c r="H58" i="4"/>
  <c r="G58" i="4"/>
  <c r="F58" i="4"/>
  <c r="E58" i="4"/>
  <c r="H57" i="4"/>
  <c r="G57" i="4"/>
  <c r="F57" i="4"/>
  <c r="E57" i="4"/>
  <c r="H56" i="4"/>
  <c r="G56" i="4"/>
  <c r="F56" i="4"/>
  <c r="E56" i="4"/>
  <c r="H54" i="4"/>
  <c r="H55" i="4" s="1"/>
  <c r="G54" i="4"/>
  <c r="F54" i="4"/>
  <c r="F55" i="4" s="1"/>
  <c r="E54" i="4"/>
  <c r="H52" i="4"/>
  <c r="G52" i="4"/>
  <c r="F52" i="4"/>
  <c r="E52" i="4"/>
  <c r="H51" i="4"/>
  <c r="G51" i="4"/>
  <c r="F51" i="4"/>
  <c r="E51" i="4"/>
  <c r="H48" i="4"/>
  <c r="G48" i="4"/>
  <c r="F48" i="4"/>
  <c r="E48" i="4"/>
  <c r="H47" i="4"/>
  <c r="G47" i="4"/>
  <c r="F47" i="4"/>
  <c r="E47" i="4"/>
  <c r="H46" i="4"/>
  <c r="G46" i="4"/>
  <c r="F46" i="4"/>
  <c r="E46" i="4"/>
  <c r="H45" i="4"/>
  <c r="G45" i="4"/>
  <c r="F45" i="4"/>
  <c r="E45" i="4"/>
  <c r="H43" i="4"/>
  <c r="H44" i="4" s="1"/>
  <c r="G43" i="4"/>
  <c r="F43" i="4"/>
  <c r="F44" i="4" s="1"/>
  <c r="E43" i="4"/>
  <c r="L36" i="4" s="1"/>
  <c r="H41" i="4"/>
  <c r="G41" i="4"/>
  <c r="F41" i="4"/>
  <c r="E41" i="4"/>
  <c r="H40" i="4"/>
  <c r="G40" i="4"/>
  <c r="F40" i="4"/>
  <c r="E40" i="4"/>
  <c r="L31" i="4" s="1"/>
  <c r="H37" i="4"/>
  <c r="G37" i="4"/>
  <c r="F37" i="4"/>
  <c r="E37" i="4"/>
  <c r="H36" i="4"/>
  <c r="G36" i="4"/>
  <c r="F36" i="4"/>
  <c r="E36" i="4"/>
  <c r="H35" i="4"/>
  <c r="G35" i="4"/>
  <c r="F35" i="4"/>
  <c r="E35" i="4"/>
  <c r="H34" i="4"/>
  <c r="G34" i="4"/>
  <c r="F34" i="4"/>
  <c r="E34" i="4"/>
  <c r="H32" i="4"/>
  <c r="H33" i="4" s="1"/>
  <c r="G32" i="4"/>
  <c r="F32" i="4"/>
  <c r="F33" i="4" s="1"/>
  <c r="E32" i="4"/>
  <c r="H30" i="4"/>
  <c r="G30" i="4"/>
  <c r="F30" i="4"/>
  <c r="E30" i="4"/>
  <c r="H29" i="4"/>
  <c r="G29" i="4"/>
  <c r="F29" i="4"/>
  <c r="E29" i="4"/>
  <c r="D59" i="4"/>
  <c r="D58" i="4"/>
  <c r="D57" i="4"/>
  <c r="D56" i="4"/>
  <c r="D54" i="4"/>
  <c r="D52" i="4"/>
  <c r="D51" i="4"/>
  <c r="D48" i="4"/>
  <c r="D47" i="4"/>
  <c r="D46" i="4"/>
  <c r="D45" i="4"/>
  <c r="D43" i="4"/>
  <c r="D41" i="4"/>
  <c r="D40" i="4"/>
  <c r="D35" i="4"/>
  <c r="D37" i="4"/>
  <c r="D36" i="4"/>
  <c r="D32" i="4"/>
  <c r="D30" i="4"/>
  <c r="D29" i="4"/>
  <c r="L10" i="5" l="1"/>
  <c r="R33" i="5"/>
  <c r="R34" i="5" s="1"/>
  <c r="R32" i="5"/>
  <c r="J10" i="5"/>
  <c r="J14" i="5" s="1"/>
  <c r="P32" i="5"/>
  <c r="P33" i="5"/>
  <c r="P34" i="5" s="1"/>
  <c r="K10" i="5"/>
  <c r="K13" i="5" s="1"/>
  <c r="Q33" i="5"/>
  <c r="Q34" i="5" s="1"/>
  <c r="Q32" i="5"/>
  <c r="M23" i="7"/>
  <c r="M22" i="7"/>
  <c r="M21" i="6"/>
  <c r="E40" i="6"/>
  <c r="G57" i="6"/>
  <c r="R21" i="6"/>
  <c r="Q20" i="6"/>
  <c r="M20" i="6"/>
  <c r="R20" i="6"/>
  <c r="Q21" i="6"/>
  <c r="N21" i="6"/>
  <c r="P13" i="6"/>
  <c r="P12" i="6"/>
  <c r="P21" i="6"/>
  <c r="P20" i="6"/>
  <c r="G39" i="6"/>
  <c r="G40" i="6" s="1"/>
  <c r="O19" i="6"/>
  <c r="O21" i="6" s="1"/>
  <c r="R13" i="6"/>
  <c r="R12" i="6"/>
  <c r="O13" i="6"/>
  <c r="O12" i="6"/>
  <c r="I40" i="6"/>
  <c r="M14" i="6"/>
  <c r="M11" i="6"/>
  <c r="M13" i="6" s="1"/>
  <c r="Q12" i="6"/>
  <c r="Q13" i="6"/>
  <c r="N13" i="6"/>
  <c r="N12" i="6"/>
  <c r="F41" i="6"/>
  <c r="E58" i="6"/>
  <c r="J57" i="6"/>
  <c r="J41" i="6"/>
  <c r="H41" i="6"/>
  <c r="I58" i="6"/>
  <c r="F58" i="6"/>
  <c r="Q13" i="5"/>
  <c r="G55" i="4"/>
  <c r="G33" i="4"/>
  <c r="G44" i="4"/>
  <c r="R14" i="5"/>
  <c r="L23" i="5"/>
  <c r="Q14" i="5"/>
  <c r="P14" i="5"/>
  <c r="P13" i="5"/>
  <c r="K24" i="5"/>
  <c r="J33" i="5"/>
  <c r="J23" i="5"/>
  <c r="K24" i="4"/>
  <c r="K13" i="4"/>
  <c r="K36" i="4"/>
  <c r="L24" i="4"/>
  <c r="L13" i="4"/>
  <c r="F66" i="4"/>
  <c r="L11" i="4"/>
  <c r="L12" i="4" s="1"/>
  <c r="L22" i="4"/>
  <c r="L23" i="4" s="1"/>
  <c r="K11" i="4"/>
  <c r="K12" i="4" s="1"/>
  <c r="K22" i="4"/>
  <c r="K23" i="4" s="1"/>
  <c r="K34" i="4"/>
  <c r="K35" i="4" s="1"/>
  <c r="K31" i="4"/>
  <c r="D55" i="4"/>
  <c r="K32" i="4"/>
  <c r="K33" i="4" s="1"/>
  <c r="L32" i="4"/>
  <c r="L33" i="4" s="1"/>
  <c r="E55" i="4"/>
  <c r="L37" i="4" s="1"/>
  <c r="L38" i="4" s="1"/>
  <c r="K19" i="4"/>
  <c r="K8" i="4"/>
  <c r="K20" i="4"/>
  <c r="K21" i="4" s="1"/>
  <c r="K9" i="4"/>
  <c r="K10" i="4" s="1"/>
  <c r="L8" i="4"/>
  <c r="L19" i="4"/>
  <c r="L20" i="4"/>
  <c r="L21" i="4" s="1"/>
  <c r="L9" i="4"/>
  <c r="L10" i="4" s="1"/>
  <c r="E44" i="4"/>
  <c r="D33" i="4"/>
  <c r="E33" i="4"/>
  <c r="D44" i="4"/>
  <c r="E13" i="3"/>
  <c r="D13" i="3"/>
  <c r="C13" i="3"/>
  <c r="C14" i="3" s="1"/>
  <c r="E12" i="3"/>
  <c r="E14" i="3" s="1"/>
  <c r="D12" i="3"/>
  <c r="C12" i="3"/>
  <c r="D14" i="3"/>
  <c r="F13" i="3"/>
  <c r="D7" i="3"/>
  <c r="E7" i="3"/>
  <c r="F7" i="3"/>
  <c r="C7" i="3"/>
  <c r="F6" i="3"/>
  <c r="F5" i="3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B11" i="1"/>
  <c r="C11" i="1" s="1"/>
  <c r="B12" i="1"/>
  <c r="C12" i="1" s="1"/>
  <c r="B13" i="1"/>
  <c r="C13" i="1" s="1"/>
  <c r="B14" i="1"/>
  <c r="C14" i="1" s="1"/>
  <c r="B15" i="1"/>
  <c r="C15" i="1" s="1"/>
  <c r="B16" i="1"/>
  <c r="C16" i="1" s="1"/>
  <c r="B17" i="1"/>
  <c r="C17" i="1" s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B90" i="1"/>
  <c r="C90" i="1" s="1"/>
  <c r="B91" i="1"/>
  <c r="C91" i="1" s="1"/>
  <c r="B92" i="1"/>
  <c r="C92" i="1" s="1"/>
  <c r="B93" i="1"/>
  <c r="C93" i="1" s="1"/>
  <c r="B94" i="1"/>
  <c r="C94" i="1" s="1"/>
  <c r="B95" i="1"/>
  <c r="C95" i="1" s="1"/>
  <c r="B96" i="1"/>
  <c r="C96" i="1" s="1"/>
  <c r="B97" i="1"/>
  <c r="C97" i="1" s="1"/>
  <c r="B98" i="1"/>
  <c r="C98" i="1" s="1"/>
  <c r="B99" i="1"/>
  <c r="C99" i="1" s="1"/>
  <c r="B100" i="1"/>
  <c r="C100" i="1" s="1"/>
  <c r="B101" i="1"/>
  <c r="C101" i="1" s="1"/>
  <c r="B102" i="1"/>
  <c r="C102" i="1" s="1"/>
  <c r="B103" i="1"/>
  <c r="C103" i="1" s="1"/>
  <c r="B104" i="1"/>
  <c r="C104" i="1" s="1"/>
  <c r="B105" i="1"/>
  <c r="C105" i="1" s="1"/>
  <c r="B106" i="1"/>
  <c r="C106" i="1" s="1"/>
  <c r="B107" i="1"/>
  <c r="C107" i="1" s="1"/>
  <c r="B108" i="1"/>
  <c r="C108" i="1" s="1"/>
  <c r="B109" i="1"/>
  <c r="C109" i="1" s="1"/>
  <c r="B110" i="1"/>
  <c r="C110" i="1" s="1"/>
  <c r="B111" i="1"/>
  <c r="C111" i="1" s="1"/>
  <c r="B112" i="1"/>
  <c r="C112" i="1" s="1"/>
  <c r="B113" i="1"/>
  <c r="C113" i="1" s="1"/>
  <c r="B114" i="1"/>
  <c r="C114" i="1" s="1"/>
  <c r="B115" i="1"/>
  <c r="C115" i="1" s="1"/>
  <c r="B116" i="1"/>
  <c r="C116" i="1" s="1"/>
  <c r="B117" i="1"/>
  <c r="C117" i="1" s="1"/>
  <c r="B118" i="1"/>
  <c r="C118" i="1" s="1"/>
  <c r="B119" i="1"/>
  <c r="C119" i="1" s="1"/>
  <c r="B120" i="1"/>
  <c r="C120" i="1" s="1"/>
  <c r="B121" i="1"/>
  <c r="C121" i="1" s="1"/>
  <c r="B122" i="1"/>
  <c r="C122" i="1" s="1"/>
  <c r="B123" i="1"/>
  <c r="C123" i="1" s="1"/>
  <c r="B124" i="1"/>
  <c r="C124" i="1" s="1"/>
  <c r="B125" i="1"/>
  <c r="C125" i="1" s="1"/>
  <c r="B126" i="1"/>
  <c r="C126" i="1" s="1"/>
  <c r="B127" i="1"/>
  <c r="C127" i="1" s="1"/>
  <c r="B128" i="1"/>
  <c r="C128" i="1" s="1"/>
  <c r="B129" i="1"/>
  <c r="C129" i="1" s="1"/>
  <c r="B130" i="1"/>
  <c r="C130" i="1" s="1"/>
  <c r="B131" i="1"/>
  <c r="C131" i="1" s="1"/>
  <c r="B132" i="1"/>
  <c r="C132" i="1" s="1"/>
  <c r="B133" i="1"/>
  <c r="C133" i="1" s="1"/>
  <c r="B134" i="1"/>
  <c r="C134" i="1" s="1"/>
  <c r="B135" i="1"/>
  <c r="C135" i="1" s="1"/>
  <c r="B136" i="1"/>
  <c r="C136" i="1" s="1"/>
  <c r="B137" i="1"/>
  <c r="C137" i="1" s="1"/>
  <c r="B138" i="1"/>
  <c r="C138" i="1" s="1"/>
  <c r="B139" i="1"/>
  <c r="C139" i="1" s="1"/>
  <c r="B140" i="1"/>
  <c r="C140" i="1" s="1"/>
  <c r="B141" i="1"/>
  <c r="C141" i="1" s="1"/>
  <c r="B142" i="1"/>
  <c r="C142" i="1" s="1"/>
  <c r="B143" i="1"/>
  <c r="C143" i="1" s="1"/>
  <c r="B144" i="1"/>
  <c r="C144" i="1" s="1"/>
  <c r="B145" i="1"/>
  <c r="C145" i="1" s="1"/>
  <c r="B146" i="1"/>
  <c r="C146" i="1" s="1"/>
  <c r="B147" i="1"/>
  <c r="C147" i="1" s="1"/>
  <c r="B148" i="1"/>
  <c r="C148" i="1" s="1"/>
  <c r="B149" i="1"/>
  <c r="C149" i="1" s="1"/>
  <c r="B150" i="1"/>
  <c r="C150" i="1" s="1"/>
  <c r="B151" i="1"/>
  <c r="C151" i="1" s="1"/>
  <c r="B152" i="1"/>
  <c r="C152" i="1" s="1"/>
  <c r="B153" i="1"/>
  <c r="C153" i="1" s="1"/>
  <c r="B154" i="1"/>
  <c r="C154" i="1" s="1"/>
  <c r="B155" i="1"/>
  <c r="C155" i="1" s="1"/>
  <c r="B156" i="1"/>
  <c r="C156" i="1" s="1"/>
  <c r="B157" i="1"/>
  <c r="C157" i="1" s="1"/>
  <c r="B158" i="1"/>
  <c r="C158" i="1" s="1"/>
  <c r="B159" i="1"/>
  <c r="C159" i="1" s="1"/>
  <c r="B160" i="1"/>
  <c r="C160" i="1" s="1"/>
  <c r="B161" i="1"/>
  <c r="C161" i="1" s="1"/>
  <c r="B162" i="1"/>
  <c r="C162" i="1" s="1"/>
  <c r="B163" i="1"/>
  <c r="C163" i="1" s="1"/>
  <c r="B164" i="1"/>
  <c r="C164" i="1" s="1"/>
  <c r="B165" i="1"/>
  <c r="C165" i="1" s="1"/>
  <c r="B166" i="1"/>
  <c r="C166" i="1" s="1"/>
  <c r="B167" i="1"/>
  <c r="C167" i="1" s="1"/>
  <c r="B168" i="1"/>
  <c r="C168" i="1" s="1"/>
  <c r="B169" i="1"/>
  <c r="C169" i="1" s="1"/>
  <c r="B170" i="1"/>
  <c r="C170" i="1" s="1"/>
  <c r="B171" i="1"/>
  <c r="C171" i="1" s="1"/>
  <c r="B172" i="1"/>
  <c r="C172" i="1" s="1"/>
  <c r="B173" i="1"/>
  <c r="C173" i="1" s="1"/>
  <c r="B174" i="1"/>
  <c r="C174" i="1" s="1"/>
  <c r="B175" i="1"/>
  <c r="C175" i="1" s="1"/>
  <c r="B176" i="1"/>
  <c r="C176" i="1" s="1"/>
  <c r="B177" i="1"/>
  <c r="C177" i="1" s="1"/>
  <c r="B178" i="1"/>
  <c r="C178" i="1" s="1"/>
  <c r="B179" i="1"/>
  <c r="C179" i="1" s="1"/>
  <c r="B180" i="1"/>
  <c r="C180" i="1" s="1"/>
  <c r="B181" i="1"/>
  <c r="C181" i="1" s="1"/>
  <c r="B182" i="1"/>
  <c r="C182" i="1" s="1"/>
  <c r="B183" i="1"/>
  <c r="C183" i="1" s="1"/>
  <c r="B184" i="1"/>
  <c r="C184" i="1" s="1"/>
  <c r="B185" i="1"/>
  <c r="C185" i="1" s="1"/>
  <c r="B186" i="1"/>
  <c r="C186" i="1" s="1"/>
  <c r="B187" i="1"/>
  <c r="C187" i="1" s="1"/>
  <c r="B188" i="1"/>
  <c r="C188" i="1" s="1"/>
  <c r="B189" i="1"/>
  <c r="C189" i="1" s="1"/>
  <c r="B190" i="1"/>
  <c r="C190" i="1" s="1"/>
  <c r="B191" i="1"/>
  <c r="C191" i="1" s="1"/>
  <c r="B192" i="1"/>
  <c r="C192" i="1" s="1"/>
  <c r="B193" i="1"/>
  <c r="C193" i="1" s="1"/>
  <c r="B194" i="1"/>
  <c r="C194" i="1" s="1"/>
  <c r="B195" i="1"/>
  <c r="C195" i="1" s="1"/>
  <c r="B196" i="1"/>
  <c r="C196" i="1" s="1"/>
  <c r="B197" i="1"/>
  <c r="C197" i="1" s="1"/>
  <c r="B198" i="1"/>
  <c r="C198" i="1" s="1"/>
  <c r="B199" i="1"/>
  <c r="C199" i="1" s="1"/>
  <c r="B200" i="1"/>
  <c r="C200" i="1" s="1"/>
  <c r="B201" i="1"/>
  <c r="C201" i="1" s="1"/>
  <c r="B202" i="1"/>
  <c r="C202" i="1" s="1"/>
  <c r="B203" i="1"/>
  <c r="C203" i="1" s="1"/>
  <c r="B204" i="1"/>
  <c r="C204" i="1" s="1"/>
  <c r="B205" i="1"/>
  <c r="C205" i="1" s="1"/>
  <c r="B206" i="1"/>
  <c r="C206" i="1" s="1"/>
  <c r="B207" i="1"/>
  <c r="C207" i="1" s="1"/>
  <c r="B208" i="1"/>
  <c r="C208" i="1" s="1"/>
  <c r="B209" i="1"/>
  <c r="C209" i="1" s="1"/>
  <c r="B10" i="1"/>
  <c r="C10" i="1" s="1"/>
  <c r="K14" i="5" l="1"/>
  <c r="J13" i="5"/>
  <c r="L14" i="5"/>
  <c r="L13" i="5"/>
  <c r="K37" i="4"/>
  <c r="K38" i="4" s="1"/>
  <c r="L14" i="4"/>
  <c r="L15" i="4" s="1"/>
  <c r="L25" i="4"/>
  <c r="L26" i="4" s="1"/>
  <c r="K14" i="4"/>
  <c r="K15" i="4" s="1"/>
  <c r="K25" i="4"/>
  <c r="K26" i="4" s="1"/>
  <c r="O20" i="6"/>
  <c r="G41" i="6"/>
  <c r="M12" i="6"/>
  <c r="F12" i="3"/>
  <c r="F14" i="3" s="1"/>
  <c r="F13" i="1"/>
  <c r="F22" i="1"/>
  <c r="F15" i="1"/>
  <c r="F18" i="1"/>
  <c r="F14" i="1"/>
  <c r="F19" i="1"/>
  <c r="F21" i="1"/>
  <c r="F17" i="1"/>
  <c r="F11" i="1"/>
  <c r="F20" i="1"/>
  <c r="F16" i="1"/>
  <c r="F12" i="1"/>
  <c r="F10" i="1"/>
  <c r="C106" i="2" l="1"/>
  <c r="D106" i="2"/>
  <c r="E106" i="2"/>
  <c r="F106" i="2"/>
  <c r="G106" i="2"/>
  <c r="H106" i="2"/>
  <c r="I106" i="2"/>
  <c r="J106" i="2"/>
  <c r="C107" i="2"/>
  <c r="D107" i="2"/>
  <c r="E107" i="2"/>
  <c r="F107" i="2"/>
  <c r="G107" i="2"/>
  <c r="H107" i="2"/>
  <c r="I107" i="2"/>
  <c r="J107" i="2"/>
  <c r="C108" i="2"/>
  <c r="D108" i="2"/>
  <c r="E108" i="2"/>
  <c r="F108" i="2"/>
  <c r="G108" i="2"/>
  <c r="H108" i="2"/>
  <c r="I108" i="2"/>
  <c r="J108" i="2"/>
  <c r="C109" i="2"/>
  <c r="D109" i="2"/>
  <c r="E109" i="2"/>
  <c r="F109" i="2"/>
  <c r="G109" i="2"/>
  <c r="H109" i="2"/>
  <c r="I109" i="2"/>
  <c r="J109" i="2"/>
  <c r="C110" i="2"/>
  <c r="D110" i="2"/>
  <c r="E110" i="2"/>
  <c r="F110" i="2"/>
  <c r="G110" i="2"/>
  <c r="H110" i="2"/>
  <c r="I110" i="2"/>
  <c r="J110" i="2"/>
  <c r="C111" i="2"/>
  <c r="D111" i="2"/>
  <c r="E111" i="2"/>
  <c r="F111" i="2"/>
  <c r="G111" i="2"/>
  <c r="H111" i="2"/>
  <c r="I111" i="2"/>
  <c r="J111" i="2"/>
  <c r="C112" i="2"/>
  <c r="D112" i="2"/>
  <c r="E112" i="2"/>
  <c r="F112" i="2"/>
  <c r="G112" i="2"/>
  <c r="H112" i="2"/>
  <c r="I112" i="2"/>
  <c r="J112" i="2"/>
  <c r="C113" i="2"/>
  <c r="D113" i="2"/>
  <c r="E113" i="2"/>
  <c r="F113" i="2"/>
  <c r="G113" i="2"/>
  <c r="H113" i="2"/>
  <c r="I113" i="2"/>
  <c r="J113" i="2"/>
  <c r="C114" i="2"/>
  <c r="D114" i="2"/>
  <c r="E114" i="2"/>
  <c r="F114" i="2"/>
  <c r="G114" i="2"/>
  <c r="H114" i="2"/>
  <c r="I114" i="2"/>
  <c r="J114" i="2"/>
  <c r="C115" i="2"/>
  <c r="D115" i="2"/>
  <c r="E115" i="2"/>
  <c r="F115" i="2"/>
  <c r="G115" i="2"/>
  <c r="H115" i="2"/>
  <c r="I115" i="2"/>
  <c r="J115" i="2"/>
  <c r="C116" i="2"/>
  <c r="D116" i="2"/>
  <c r="E116" i="2"/>
  <c r="F116" i="2"/>
  <c r="G116" i="2"/>
  <c r="H116" i="2"/>
  <c r="I116" i="2"/>
  <c r="J116" i="2"/>
  <c r="C117" i="2"/>
  <c r="D117" i="2"/>
  <c r="E117" i="2"/>
  <c r="F117" i="2"/>
  <c r="G117" i="2"/>
  <c r="H117" i="2"/>
  <c r="I117" i="2"/>
  <c r="J117" i="2"/>
  <c r="C118" i="2"/>
  <c r="D118" i="2"/>
  <c r="E118" i="2"/>
  <c r="F118" i="2"/>
  <c r="G118" i="2"/>
  <c r="H118" i="2"/>
  <c r="I118" i="2"/>
  <c r="J118" i="2"/>
  <c r="C119" i="2"/>
  <c r="D119" i="2"/>
  <c r="E119" i="2"/>
  <c r="F119" i="2"/>
  <c r="G119" i="2"/>
  <c r="H119" i="2"/>
  <c r="I119" i="2"/>
  <c r="J119" i="2"/>
  <c r="C120" i="2"/>
  <c r="D120" i="2"/>
  <c r="E120" i="2"/>
  <c r="F120" i="2"/>
  <c r="G120" i="2"/>
  <c r="H120" i="2"/>
  <c r="I120" i="2"/>
  <c r="J120" i="2"/>
  <c r="C121" i="2"/>
  <c r="D121" i="2"/>
  <c r="E121" i="2"/>
  <c r="F121" i="2"/>
  <c r="G121" i="2"/>
  <c r="H121" i="2"/>
  <c r="I121" i="2"/>
  <c r="J121" i="2"/>
  <c r="C122" i="2"/>
  <c r="D122" i="2"/>
  <c r="E122" i="2"/>
  <c r="F122" i="2"/>
  <c r="G122" i="2"/>
  <c r="H122" i="2"/>
  <c r="I122" i="2"/>
  <c r="J122" i="2"/>
  <c r="C123" i="2"/>
  <c r="D123" i="2"/>
  <c r="E123" i="2"/>
  <c r="F123" i="2"/>
  <c r="G123" i="2"/>
  <c r="H123" i="2"/>
  <c r="I123" i="2"/>
  <c r="J123" i="2"/>
  <c r="C124" i="2"/>
  <c r="D124" i="2"/>
  <c r="E124" i="2"/>
  <c r="F124" i="2"/>
  <c r="G124" i="2"/>
  <c r="H124" i="2"/>
  <c r="I124" i="2"/>
  <c r="J124" i="2"/>
  <c r="C125" i="2"/>
  <c r="D125" i="2"/>
  <c r="E125" i="2"/>
  <c r="F125" i="2"/>
  <c r="G125" i="2"/>
  <c r="H125" i="2"/>
  <c r="I125" i="2"/>
  <c r="J125" i="2"/>
  <c r="C126" i="2"/>
  <c r="D126" i="2"/>
  <c r="E126" i="2"/>
  <c r="F126" i="2"/>
  <c r="G126" i="2"/>
  <c r="H126" i="2"/>
  <c r="I126" i="2"/>
  <c r="J126" i="2"/>
  <c r="C127" i="2"/>
  <c r="D127" i="2"/>
  <c r="E127" i="2"/>
  <c r="F127" i="2"/>
  <c r="G127" i="2"/>
  <c r="H127" i="2"/>
  <c r="I127" i="2"/>
  <c r="J127" i="2"/>
  <c r="C128" i="2"/>
  <c r="D128" i="2"/>
  <c r="E128" i="2"/>
  <c r="F128" i="2"/>
  <c r="G128" i="2"/>
  <c r="H128" i="2"/>
  <c r="I128" i="2"/>
  <c r="J128" i="2"/>
  <c r="C129" i="2"/>
  <c r="D129" i="2"/>
  <c r="E129" i="2"/>
  <c r="F129" i="2"/>
  <c r="G129" i="2"/>
  <c r="H129" i="2"/>
  <c r="I129" i="2"/>
  <c r="J129" i="2"/>
  <c r="C130" i="2"/>
  <c r="D130" i="2"/>
  <c r="E130" i="2"/>
  <c r="F130" i="2"/>
  <c r="G130" i="2"/>
  <c r="H130" i="2"/>
  <c r="I130" i="2"/>
  <c r="J130" i="2"/>
  <c r="C131" i="2"/>
  <c r="D131" i="2"/>
  <c r="E131" i="2"/>
  <c r="F131" i="2"/>
  <c r="G131" i="2"/>
  <c r="H131" i="2"/>
  <c r="I131" i="2"/>
  <c r="J131" i="2"/>
  <c r="C132" i="2"/>
  <c r="D132" i="2"/>
  <c r="E132" i="2"/>
  <c r="F132" i="2"/>
  <c r="G132" i="2"/>
  <c r="H132" i="2"/>
  <c r="I132" i="2"/>
  <c r="J132" i="2"/>
  <c r="C133" i="2"/>
  <c r="D133" i="2"/>
  <c r="E133" i="2"/>
  <c r="F133" i="2"/>
  <c r="G133" i="2"/>
  <c r="H133" i="2"/>
  <c r="I133" i="2"/>
  <c r="J133" i="2"/>
  <c r="C134" i="2"/>
  <c r="D134" i="2"/>
  <c r="E134" i="2"/>
  <c r="F134" i="2"/>
  <c r="G134" i="2"/>
  <c r="H134" i="2"/>
  <c r="I134" i="2"/>
  <c r="J134" i="2"/>
  <c r="C135" i="2"/>
  <c r="D135" i="2"/>
  <c r="E135" i="2"/>
  <c r="F135" i="2"/>
  <c r="G135" i="2"/>
  <c r="H135" i="2"/>
  <c r="I135" i="2"/>
  <c r="J135" i="2"/>
  <c r="C136" i="2"/>
  <c r="D136" i="2"/>
  <c r="E136" i="2"/>
  <c r="F136" i="2"/>
  <c r="G136" i="2"/>
  <c r="H136" i="2"/>
  <c r="I136" i="2"/>
  <c r="J136" i="2"/>
  <c r="C137" i="2"/>
  <c r="D137" i="2"/>
  <c r="E137" i="2"/>
  <c r="F137" i="2"/>
  <c r="G137" i="2"/>
  <c r="H137" i="2"/>
  <c r="I137" i="2"/>
  <c r="J137" i="2"/>
  <c r="C138" i="2"/>
  <c r="D138" i="2"/>
  <c r="E138" i="2"/>
  <c r="F138" i="2"/>
  <c r="G138" i="2"/>
  <c r="H138" i="2"/>
  <c r="I138" i="2"/>
  <c r="J138" i="2"/>
  <c r="C139" i="2"/>
  <c r="D139" i="2"/>
  <c r="E139" i="2"/>
  <c r="F139" i="2"/>
  <c r="G139" i="2"/>
  <c r="H139" i="2"/>
  <c r="I139" i="2"/>
  <c r="J139" i="2"/>
  <c r="C140" i="2"/>
  <c r="D140" i="2"/>
  <c r="E140" i="2"/>
  <c r="F140" i="2"/>
  <c r="G140" i="2"/>
  <c r="H140" i="2"/>
  <c r="I140" i="2"/>
  <c r="J140" i="2"/>
  <c r="C141" i="2"/>
  <c r="D141" i="2"/>
  <c r="E141" i="2"/>
  <c r="F141" i="2"/>
  <c r="G141" i="2"/>
  <c r="H141" i="2"/>
  <c r="I141" i="2"/>
  <c r="J141" i="2"/>
  <c r="C142" i="2"/>
  <c r="D142" i="2"/>
  <c r="E142" i="2"/>
  <c r="F142" i="2"/>
  <c r="G142" i="2"/>
  <c r="H142" i="2"/>
  <c r="I142" i="2"/>
  <c r="J142" i="2"/>
  <c r="C143" i="2"/>
  <c r="D143" i="2"/>
  <c r="E143" i="2"/>
  <c r="F143" i="2"/>
  <c r="G143" i="2"/>
  <c r="H143" i="2"/>
  <c r="I143" i="2"/>
  <c r="J143" i="2"/>
  <c r="C144" i="2"/>
  <c r="D144" i="2"/>
  <c r="E144" i="2"/>
  <c r="F144" i="2"/>
  <c r="G144" i="2"/>
  <c r="H144" i="2"/>
  <c r="I144" i="2"/>
  <c r="J144" i="2"/>
  <c r="C145" i="2"/>
  <c r="D145" i="2"/>
  <c r="E145" i="2"/>
  <c r="F145" i="2"/>
  <c r="G145" i="2"/>
  <c r="H145" i="2"/>
  <c r="I145" i="2"/>
  <c r="J145" i="2"/>
  <c r="C146" i="2"/>
  <c r="D146" i="2"/>
  <c r="E146" i="2"/>
  <c r="F146" i="2"/>
  <c r="G146" i="2"/>
  <c r="H146" i="2"/>
  <c r="I146" i="2"/>
  <c r="J146" i="2"/>
  <c r="C147" i="2"/>
  <c r="D147" i="2"/>
  <c r="E147" i="2"/>
  <c r="F147" i="2"/>
  <c r="G147" i="2"/>
  <c r="H147" i="2"/>
  <c r="I147" i="2"/>
  <c r="J147" i="2"/>
  <c r="C148" i="2"/>
  <c r="D148" i="2"/>
  <c r="E148" i="2"/>
  <c r="F148" i="2"/>
  <c r="G148" i="2"/>
  <c r="H148" i="2"/>
  <c r="I148" i="2"/>
  <c r="J148" i="2"/>
  <c r="C149" i="2"/>
  <c r="D149" i="2"/>
  <c r="E149" i="2"/>
  <c r="F149" i="2"/>
  <c r="G149" i="2"/>
  <c r="H149" i="2"/>
  <c r="I149" i="2"/>
  <c r="J149" i="2"/>
  <c r="C150" i="2"/>
  <c r="D150" i="2"/>
  <c r="E150" i="2"/>
  <c r="F150" i="2"/>
  <c r="G150" i="2"/>
  <c r="H150" i="2"/>
  <c r="I150" i="2"/>
  <c r="J150" i="2"/>
  <c r="C151" i="2"/>
  <c r="D151" i="2"/>
  <c r="E151" i="2"/>
  <c r="F151" i="2"/>
  <c r="G151" i="2"/>
  <c r="H151" i="2"/>
  <c r="I151" i="2"/>
  <c r="J151" i="2"/>
  <c r="C152" i="2"/>
  <c r="D152" i="2"/>
  <c r="E152" i="2"/>
  <c r="F152" i="2"/>
  <c r="G152" i="2"/>
  <c r="H152" i="2"/>
  <c r="I152" i="2"/>
  <c r="J152" i="2"/>
  <c r="C153" i="2"/>
  <c r="D153" i="2"/>
  <c r="E153" i="2"/>
  <c r="F153" i="2"/>
  <c r="G153" i="2"/>
  <c r="H153" i="2"/>
  <c r="I153" i="2"/>
  <c r="J153" i="2"/>
  <c r="C154" i="2"/>
  <c r="D154" i="2"/>
  <c r="E154" i="2"/>
  <c r="F154" i="2"/>
  <c r="G154" i="2"/>
  <c r="H154" i="2"/>
  <c r="I154" i="2"/>
  <c r="J154" i="2"/>
  <c r="C155" i="2"/>
  <c r="D155" i="2"/>
  <c r="E155" i="2"/>
  <c r="F155" i="2"/>
  <c r="G155" i="2"/>
  <c r="H155" i="2"/>
  <c r="I155" i="2"/>
  <c r="J155" i="2"/>
  <c r="C156" i="2"/>
  <c r="D156" i="2"/>
  <c r="E156" i="2"/>
  <c r="F156" i="2"/>
  <c r="G156" i="2"/>
  <c r="H156" i="2"/>
  <c r="I156" i="2"/>
  <c r="J156" i="2"/>
  <c r="C157" i="2"/>
  <c r="D157" i="2"/>
  <c r="E157" i="2"/>
  <c r="F157" i="2"/>
  <c r="G157" i="2"/>
  <c r="H157" i="2"/>
  <c r="I157" i="2"/>
  <c r="J157" i="2"/>
  <c r="C158" i="2"/>
  <c r="D158" i="2"/>
  <c r="E158" i="2"/>
  <c r="F158" i="2"/>
  <c r="G158" i="2"/>
  <c r="H158" i="2"/>
  <c r="I158" i="2"/>
  <c r="J158" i="2"/>
  <c r="C159" i="2"/>
  <c r="D159" i="2"/>
  <c r="E159" i="2"/>
  <c r="F159" i="2"/>
  <c r="G159" i="2"/>
  <c r="H159" i="2"/>
  <c r="I159" i="2"/>
  <c r="J159" i="2"/>
  <c r="C160" i="2"/>
  <c r="D160" i="2"/>
  <c r="E160" i="2"/>
  <c r="F160" i="2"/>
  <c r="G160" i="2"/>
  <c r="H160" i="2"/>
  <c r="I160" i="2"/>
  <c r="J160" i="2"/>
  <c r="C161" i="2"/>
  <c r="D161" i="2"/>
  <c r="E161" i="2"/>
  <c r="F161" i="2"/>
  <c r="G161" i="2"/>
  <c r="H161" i="2"/>
  <c r="I161" i="2"/>
  <c r="J161" i="2"/>
  <c r="C162" i="2"/>
  <c r="D162" i="2"/>
  <c r="E162" i="2"/>
  <c r="F162" i="2"/>
  <c r="G162" i="2"/>
  <c r="H162" i="2"/>
  <c r="I162" i="2"/>
  <c r="J162" i="2"/>
  <c r="C163" i="2"/>
  <c r="D163" i="2"/>
  <c r="E163" i="2"/>
  <c r="F163" i="2"/>
  <c r="G163" i="2"/>
  <c r="H163" i="2"/>
  <c r="I163" i="2"/>
  <c r="J163" i="2"/>
  <c r="C164" i="2"/>
  <c r="D164" i="2"/>
  <c r="E164" i="2"/>
  <c r="F164" i="2"/>
  <c r="G164" i="2"/>
  <c r="H164" i="2"/>
  <c r="I164" i="2"/>
  <c r="J164" i="2"/>
  <c r="C165" i="2"/>
  <c r="D165" i="2"/>
  <c r="E165" i="2"/>
  <c r="F165" i="2"/>
  <c r="G165" i="2"/>
  <c r="H165" i="2"/>
  <c r="I165" i="2"/>
  <c r="J165" i="2"/>
  <c r="C166" i="2"/>
  <c r="D166" i="2"/>
  <c r="E166" i="2"/>
  <c r="F166" i="2"/>
  <c r="G166" i="2"/>
  <c r="H166" i="2"/>
  <c r="I166" i="2"/>
  <c r="J166" i="2"/>
  <c r="C167" i="2"/>
  <c r="D167" i="2"/>
  <c r="E167" i="2"/>
  <c r="F167" i="2"/>
  <c r="G167" i="2"/>
  <c r="H167" i="2"/>
  <c r="I167" i="2"/>
  <c r="J167" i="2"/>
  <c r="C168" i="2"/>
  <c r="D168" i="2"/>
  <c r="E168" i="2"/>
  <c r="F168" i="2"/>
  <c r="G168" i="2"/>
  <c r="H168" i="2"/>
  <c r="I168" i="2"/>
  <c r="J168" i="2"/>
  <c r="C169" i="2"/>
  <c r="D169" i="2"/>
  <c r="E169" i="2"/>
  <c r="F169" i="2"/>
  <c r="G169" i="2"/>
  <c r="H169" i="2"/>
  <c r="I169" i="2"/>
  <c r="J169" i="2"/>
  <c r="C170" i="2"/>
  <c r="D170" i="2"/>
  <c r="E170" i="2"/>
  <c r="F170" i="2"/>
  <c r="G170" i="2"/>
  <c r="H170" i="2"/>
  <c r="I170" i="2"/>
  <c r="J170" i="2"/>
  <c r="C171" i="2"/>
  <c r="D171" i="2"/>
  <c r="E171" i="2"/>
  <c r="F171" i="2"/>
  <c r="G171" i="2"/>
  <c r="H171" i="2"/>
  <c r="I171" i="2"/>
  <c r="J171" i="2"/>
  <c r="C172" i="2"/>
  <c r="D172" i="2"/>
  <c r="E172" i="2"/>
  <c r="F172" i="2"/>
  <c r="G172" i="2"/>
  <c r="H172" i="2"/>
  <c r="I172" i="2"/>
  <c r="J172" i="2"/>
  <c r="C173" i="2"/>
  <c r="D173" i="2"/>
  <c r="E173" i="2"/>
  <c r="F173" i="2"/>
  <c r="G173" i="2"/>
  <c r="H173" i="2"/>
  <c r="I173" i="2"/>
  <c r="J173" i="2"/>
  <c r="C174" i="2"/>
  <c r="D174" i="2"/>
  <c r="E174" i="2"/>
  <c r="F174" i="2"/>
  <c r="G174" i="2"/>
  <c r="H174" i="2"/>
  <c r="I174" i="2"/>
  <c r="J174" i="2"/>
  <c r="C175" i="2"/>
  <c r="D175" i="2"/>
  <c r="E175" i="2"/>
  <c r="F175" i="2"/>
  <c r="G175" i="2"/>
  <c r="H175" i="2"/>
  <c r="I175" i="2"/>
  <c r="J175" i="2"/>
  <c r="C176" i="2"/>
  <c r="D176" i="2"/>
  <c r="E176" i="2"/>
  <c r="F176" i="2"/>
  <c r="G176" i="2"/>
  <c r="H176" i="2"/>
  <c r="I176" i="2"/>
  <c r="J176" i="2"/>
  <c r="C177" i="2"/>
  <c r="D177" i="2"/>
  <c r="E177" i="2"/>
  <c r="F177" i="2"/>
  <c r="G177" i="2"/>
  <c r="H177" i="2"/>
  <c r="I177" i="2"/>
  <c r="J177" i="2"/>
  <c r="C178" i="2"/>
  <c r="D178" i="2"/>
  <c r="E178" i="2"/>
  <c r="F178" i="2"/>
  <c r="G178" i="2"/>
  <c r="H178" i="2"/>
  <c r="I178" i="2"/>
  <c r="J178" i="2"/>
  <c r="C179" i="2"/>
  <c r="D179" i="2"/>
  <c r="E179" i="2"/>
  <c r="F179" i="2"/>
  <c r="G179" i="2"/>
  <c r="H179" i="2"/>
  <c r="I179" i="2"/>
  <c r="J179" i="2"/>
  <c r="C180" i="2"/>
  <c r="D180" i="2"/>
  <c r="E180" i="2"/>
  <c r="F180" i="2"/>
  <c r="G180" i="2"/>
  <c r="H180" i="2"/>
  <c r="I180" i="2"/>
  <c r="J180" i="2"/>
  <c r="C181" i="2"/>
  <c r="D181" i="2"/>
  <c r="E181" i="2"/>
  <c r="F181" i="2"/>
  <c r="G181" i="2"/>
  <c r="H181" i="2"/>
  <c r="I181" i="2"/>
  <c r="J181" i="2"/>
  <c r="C182" i="2"/>
  <c r="D182" i="2"/>
  <c r="E182" i="2"/>
  <c r="F182" i="2"/>
  <c r="G182" i="2"/>
  <c r="H182" i="2"/>
  <c r="I182" i="2"/>
  <c r="J182" i="2"/>
  <c r="C183" i="2"/>
  <c r="D183" i="2"/>
  <c r="E183" i="2"/>
  <c r="F183" i="2"/>
  <c r="G183" i="2"/>
  <c r="H183" i="2"/>
  <c r="I183" i="2"/>
  <c r="J183" i="2"/>
  <c r="C184" i="2"/>
  <c r="D184" i="2"/>
  <c r="E184" i="2"/>
  <c r="F184" i="2"/>
  <c r="G184" i="2"/>
  <c r="H184" i="2"/>
  <c r="I184" i="2"/>
  <c r="J184" i="2"/>
  <c r="C185" i="2"/>
  <c r="D185" i="2"/>
  <c r="E185" i="2"/>
  <c r="F185" i="2"/>
  <c r="G185" i="2"/>
  <c r="H185" i="2"/>
  <c r="I185" i="2"/>
  <c r="J185" i="2"/>
  <c r="C186" i="2"/>
  <c r="D186" i="2"/>
  <c r="E186" i="2"/>
  <c r="F186" i="2"/>
  <c r="G186" i="2"/>
  <c r="H186" i="2"/>
  <c r="I186" i="2"/>
  <c r="J186" i="2"/>
  <c r="C187" i="2"/>
  <c r="D187" i="2"/>
  <c r="E187" i="2"/>
  <c r="F187" i="2"/>
  <c r="G187" i="2"/>
  <c r="H187" i="2"/>
  <c r="I187" i="2"/>
  <c r="J187" i="2"/>
  <c r="C188" i="2"/>
  <c r="D188" i="2"/>
  <c r="E188" i="2"/>
  <c r="F188" i="2"/>
  <c r="G188" i="2"/>
  <c r="H188" i="2"/>
  <c r="I188" i="2"/>
  <c r="J188" i="2"/>
  <c r="C189" i="2"/>
  <c r="D189" i="2"/>
  <c r="E189" i="2"/>
  <c r="F189" i="2"/>
  <c r="G189" i="2"/>
  <c r="H189" i="2"/>
  <c r="I189" i="2"/>
  <c r="J189" i="2"/>
  <c r="C190" i="2"/>
  <c r="D190" i="2"/>
  <c r="E190" i="2"/>
  <c r="F190" i="2"/>
  <c r="G190" i="2"/>
  <c r="H190" i="2"/>
  <c r="I190" i="2"/>
  <c r="J190" i="2"/>
  <c r="C191" i="2"/>
  <c r="D191" i="2"/>
  <c r="E191" i="2"/>
  <c r="F191" i="2"/>
  <c r="G191" i="2"/>
  <c r="H191" i="2"/>
  <c r="I191" i="2"/>
  <c r="J191" i="2"/>
  <c r="C192" i="2"/>
  <c r="D192" i="2"/>
  <c r="E192" i="2"/>
  <c r="F192" i="2"/>
  <c r="G192" i="2"/>
  <c r="H192" i="2"/>
  <c r="I192" i="2"/>
  <c r="J192" i="2"/>
  <c r="C193" i="2"/>
  <c r="D193" i="2"/>
  <c r="E193" i="2"/>
  <c r="F193" i="2"/>
  <c r="G193" i="2"/>
  <c r="H193" i="2"/>
  <c r="I193" i="2"/>
  <c r="J193" i="2"/>
  <c r="C194" i="2"/>
  <c r="D194" i="2"/>
  <c r="E194" i="2"/>
  <c r="F194" i="2"/>
  <c r="G194" i="2"/>
  <c r="H194" i="2"/>
  <c r="I194" i="2"/>
  <c r="J194" i="2"/>
  <c r="C195" i="2"/>
  <c r="D195" i="2"/>
  <c r="E195" i="2"/>
  <c r="F195" i="2"/>
  <c r="G195" i="2"/>
  <c r="H195" i="2"/>
  <c r="I195" i="2"/>
  <c r="J195" i="2"/>
  <c r="C196" i="2"/>
  <c r="D196" i="2"/>
  <c r="E196" i="2"/>
  <c r="F196" i="2"/>
  <c r="G196" i="2"/>
  <c r="H196" i="2"/>
  <c r="I196" i="2"/>
  <c r="J196" i="2"/>
  <c r="C197" i="2"/>
  <c r="D197" i="2"/>
  <c r="E197" i="2"/>
  <c r="F197" i="2"/>
  <c r="G197" i="2"/>
  <c r="H197" i="2"/>
  <c r="I197" i="2"/>
  <c r="J197" i="2"/>
  <c r="C198" i="2"/>
  <c r="D198" i="2"/>
  <c r="E198" i="2"/>
  <c r="F198" i="2"/>
  <c r="G198" i="2"/>
  <c r="H198" i="2"/>
  <c r="I198" i="2"/>
  <c r="J198" i="2"/>
  <c r="C199" i="2"/>
  <c r="D199" i="2"/>
  <c r="E199" i="2"/>
  <c r="F199" i="2"/>
  <c r="G199" i="2"/>
  <c r="H199" i="2"/>
  <c r="I199" i="2"/>
  <c r="J199" i="2"/>
  <c r="C200" i="2"/>
  <c r="D200" i="2"/>
  <c r="E200" i="2"/>
  <c r="F200" i="2"/>
  <c r="G200" i="2"/>
  <c r="H200" i="2"/>
  <c r="I200" i="2"/>
  <c r="J200" i="2"/>
  <c r="C201" i="2"/>
  <c r="D201" i="2"/>
  <c r="E201" i="2"/>
  <c r="F201" i="2"/>
  <c r="G201" i="2"/>
  <c r="H201" i="2"/>
  <c r="I201" i="2"/>
  <c r="J201" i="2"/>
  <c r="C202" i="2"/>
  <c r="D202" i="2"/>
  <c r="E202" i="2"/>
  <c r="F202" i="2"/>
  <c r="G202" i="2"/>
  <c r="H202" i="2"/>
  <c r="I202" i="2"/>
  <c r="J202" i="2"/>
  <c r="C203" i="2"/>
  <c r="D203" i="2"/>
  <c r="E203" i="2"/>
  <c r="F203" i="2"/>
  <c r="G203" i="2"/>
  <c r="H203" i="2"/>
  <c r="I203" i="2"/>
  <c r="J203" i="2"/>
  <c r="C204" i="2"/>
  <c r="D204" i="2"/>
  <c r="E204" i="2"/>
  <c r="F204" i="2"/>
  <c r="G204" i="2"/>
  <c r="H204" i="2"/>
  <c r="I204" i="2"/>
  <c r="J204" i="2"/>
  <c r="C205" i="2"/>
  <c r="D205" i="2"/>
  <c r="E205" i="2"/>
  <c r="F205" i="2"/>
  <c r="G205" i="2"/>
  <c r="H205" i="2"/>
  <c r="I205" i="2"/>
  <c r="J205" i="2"/>
  <c r="C7" i="2"/>
  <c r="D7" i="2"/>
  <c r="E7" i="2"/>
  <c r="F7" i="2"/>
  <c r="G7" i="2"/>
  <c r="H7" i="2"/>
  <c r="I7" i="2"/>
  <c r="J7" i="2"/>
  <c r="C8" i="2"/>
  <c r="D8" i="2"/>
  <c r="E8" i="2"/>
  <c r="F8" i="2"/>
  <c r="G8" i="2"/>
  <c r="H8" i="2"/>
  <c r="I8" i="2"/>
  <c r="J8" i="2"/>
  <c r="C9" i="2"/>
  <c r="D9" i="2"/>
  <c r="E9" i="2"/>
  <c r="F9" i="2"/>
  <c r="G9" i="2"/>
  <c r="H9" i="2"/>
  <c r="I9" i="2"/>
  <c r="J9" i="2"/>
  <c r="C10" i="2"/>
  <c r="D10" i="2"/>
  <c r="E10" i="2"/>
  <c r="F10" i="2"/>
  <c r="G10" i="2"/>
  <c r="H10" i="2"/>
  <c r="I10" i="2"/>
  <c r="J10" i="2"/>
  <c r="C11" i="2"/>
  <c r="D11" i="2"/>
  <c r="E11" i="2"/>
  <c r="F11" i="2"/>
  <c r="G11" i="2"/>
  <c r="H11" i="2"/>
  <c r="I11" i="2"/>
  <c r="J11" i="2"/>
  <c r="C12" i="2"/>
  <c r="D12" i="2"/>
  <c r="E12" i="2"/>
  <c r="F12" i="2"/>
  <c r="G12" i="2"/>
  <c r="H12" i="2"/>
  <c r="I12" i="2"/>
  <c r="J12" i="2"/>
  <c r="C13" i="2"/>
  <c r="D13" i="2"/>
  <c r="E13" i="2"/>
  <c r="F13" i="2"/>
  <c r="G13" i="2"/>
  <c r="H13" i="2"/>
  <c r="I13" i="2"/>
  <c r="J13" i="2"/>
  <c r="C14" i="2"/>
  <c r="D14" i="2"/>
  <c r="E14" i="2"/>
  <c r="F14" i="2"/>
  <c r="G14" i="2"/>
  <c r="H14" i="2"/>
  <c r="I14" i="2"/>
  <c r="J14" i="2"/>
  <c r="C15" i="2"/>
  <c r="D15" i="2"/>
  <c r="E15" i="2"/>
  <c r="F15" i="2"/>
  <c r="G15" i="2"/>
  <c r="H15" i="2"/>
  <c r="I15" i="2"/>
  <c r="J15" i="2"/>
  <c r="C16" i="2"/>
  <c r="D16" i="2"/>
  <c r="E16" i="2"/>
  <c r="F16" i="2"/>
  <c r="G16" i="2"/>
  <c r="H16" i="2"/>
  <c r="I16" i="2"/>
  <c r="J16" i="2"/>
  <c r="C17" i="2"/>
  <c r="D17" i="2"/>
  <c r="E17" i="2"/>
  <c r="F17" i="2"/>
  <c r="G17" i="2"/>
  <c r="H17" i="2"/>
  <c r="I17" i="2"/>
  <c r="J17" i="2"/>
  <c r="C18" i="2"/>
  <c r="D18" i="2"/>
  <c r="E18" i="2"/>
  <c r="F18" i="2"/>
  <c r="G18" i="2"/>
  <c r="H18" i="2"/>
  <c r="I18" i="2"/>
  <c r="J18" i="2"/>
  <c r="C19" i="2"/>
  <c r="D19" i="2"/>
  <c r="E19" i="2"/>
  <c r="F19" i="2"/>
  <c r="G19" i="2"/>
  <c r="H19" i="2"/>
  <c r="I19" i="2"/>
  <c r="J19" i="2"/>
  <c r="C20" i="2"/>
  <c r="D20" i="2"/>
  <c r="E20" i="2"/>
  <c r="F20" i="2"/>
  <c r="G20" i="2"/>
  <c r="H20" i="2"/>
  <c r="I20" i="2"/>
  <c r="J20" i="2"/>
  <c r="C21" i="2"/>
  <c r="D21" i="2"/>
  <c r="E21" i="2"/>
  <c r="F21" i="2"/>
  <c r="G21" i="2"/>
  <c r="H21" i="2"/>
  <c r="I21" i="2"/>
  <c r="J21" i="2"/>
  <c r="C22" i="2"/>
  <c r="D22" i="2"/>
  <c r="E22" i="2"/>
  <c r="F22" i="2"/>
  <c r="G22" i="2"/>
  <c r="H22" i="2"/>
  <c r="I22" i="2"/>
  <c r="J22" i="2"/>
  <c r="C23" i="2"/>
  <c r="D23" i="2"/>
  <c r="E23" i="2"/>
  <c r="F23" i="2"/>
  <c r="G23" i="2"/>
  <c r="H23" i="2"/>
  <c r="I23" i="2"/>
  <c r="J23" i="2"/>
  <c r="C24" i="2"/>
  <c r="D24" i="2"/>
  <c r="E24" i="2"/>
  <c r="F24" i="2"/>
  <c r="G24" i="2"/>
  <c r="H24" i="2"/>
  <c r="I24" i="2"/>
  <c r="J24" i="2"/>
  <c r="C25" i="2"/>
  <c r="D25" i="2"/>
  <c r="E25" i="2"/>
  <c r="F25" i="2"/>
  <c r="G25" i="2"/>
  <c r="H25" i="2"/>
  <c r="I25" i="2"/>
  <c r="J25" i="2"/>
  <c r="C26" i="2"/>
  <c r="D26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C28" i="2"/>
  <c r="D28" i="2"/>
  <c r="E28" i="2"/>
  <c r="F28" i="2"/>
  <c r="G28" i="2"/>
  <c r="H28" i="2"/>
  <c r="I28" i="2"/>
  <c r="J28" i="2"/>
  <c r="C29" i="2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C32" i="2"/>
  <c r="D32" i="2"/>
  <c r="E32" i="2"/>
  <c r="F32" i="2"/>
  <c r="G32" i="2"/>
  <c r="H32" i="2"/>
  <c r="I32" i="2"/>
  <c r="J32" i="2"/>
  <c r="C33" i="2"/>
  <c r="D33" i="2"/>
  <c r="E33" i="2"/>
  <c r="F33" i="2"/>
  <c r="G33" i="2"/>
  <c r="H33" i="2"/>
  <c r="I33" i="2"/>
  <c r="J33" i="2"/>
  <c r="C34" i="2"/>
  <c r="D34" i="2"/>
  <c r="E34" i="2"/>
  <c r="F34" i="2"/>
  <c r="G34" i="2"/>
  <c r="H34" i="2"/>
  <c r="I34" i="2"/>
  <c r="J34" i="2"/>
  <c r="C35" i="2"/>
  <c r="D35" i="2"/>
  <c r="E35" i="2"/>
  <c r="F35" i="2"/>
  <c r="G35" i="2"/>
  <c r="H35" i="2"/>
  <c r="I35" i="2"/>
  <c r="J35" i="2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C54" i="2"/>
  <c r="D54" i="2"/>
  <c r="E54" i="2"/>
  <c r="F54" i="2"/>
  <c r="G54" i="2"/>
  <c r="H54" i="2"/>
  <c r="I54" i="2"/>
  <c r="J54" i="2"/>
  <c r="C55" i="2"/>
  <c r="D55" i="2"/>
  <c r="E55" i="2"/>
  <c r="F55" i="2"/>
  <c r="G55" i="2"/>
  <c r="H55" i="2"/>
  <c r="I55" i="2"/>
  <c r="J55" i="2"/>
  <c r="C56" i="2"/>
  <c r="D56" i="2"/>
  <c r="E56" i="2"/>
  <c r="F56" i="2"/>
  <c r="G56" i="2"/>
  <c r="H56" i="2"/>
  <c r="I56" i="2"/>
  <c r="J56" i="2"/>
  <c r="C57" i="2"/>
  <c r="D57" i="2"/>
  <c r="E57" i="2"/>
  <c r="F57" i="2"/>
  <c r="G57" i="2"/>
  <c r="H57" i="2"/>
  <c r="I57" i="2"/>
  <c r="J57" i="2"/>
  <c r="C58" i="2"/>
  <c r="D58" i="2"/>
  <c r="E58" i="2"/>
  <c r="F58" i="2"/>
  <c r="G58" i="2"/>
  <c r="H58" i="2"/>
  <c r="I58" i="2"/>
  <c r="J58" i="2"/>
  <c r="C59" i="2"/>
  <c r="D59" i="2"/>
  <c r="E59" i="2"/>
  <c r="F59" i="2"/>
  <c r="G59" i="2"/>
  <c r="H59" i="2"/>
  <c r="I59" i="2"/>
  <c r="J59" i="2"/>
  <c r="C60" i="2"/>
  <c r="D60" i="2"/>
  <c r="E60" i="2"/>
  <c r="F60" i="2"/>
  <c r="G60" i="2"/>
  <c r="H60" i="2"/>
  <c r="I60" i="2"/>
  <c r="J60" i="2"/>
  <c r="C61" i="2"/>
  <c r="D61" i="2"/>
  <c r="E61" i="2"/>
  <c r="F61" i="2"/>
  <c r="G61" i="2"/>
  <c r="H61" i="2"/>
  <c r="I61" i="2"/>
  <c r="J61" i="2"/>
  <c r="C62" i="2"/>
  <c r="D62" i="2"/>
  <c r="E62" i="2"/>
  <c r="F62" i="2"/>
  <c r="G62" i="2"/>
  <c r="H62" i="2"/>
  <c r="I62" i="2"/>
  <c r="J62" i="2"/>
  <c r="C63" i="2"/>
  <c r="D63" i="2"/>
  <c r="E63" i="2"/>
  <c r="F63" i="2"/>
  <c r="G63" i="2"/>
  <c r="H63" i="2"/>
  <c r="I63" i="2"/>
  <c r="J63" i="2"/>
  <c r="C64" i="2"/>
  <c r="D64" i="2"/>
  <c r="E64" i="2"/>
  <c r="F64" i="2"/>
  <c r="G64" i="2"/>
  <c r="H64" i="2"/>
  <c r="I64" i="2"/>
  <c r="J64" i="2"/>
  <c r="C65" i="2"/>
  <c r="D65" i="2"/>
  <c r="E65" i="2"/>
  <c r="F65" i="2"/>
  <c r="G65" i="2"/>
  <c r="H65" i="2"/>
  <c r="I65" i="2"/>
  <c r="J65" i="2"/>
  <c r="C66" i="2"/>
  <c r="D66" i="2"/>
  <c r="E66" i="2"/>
  <c r="F66" i="2"/>
  <c r="G66" i="2"/>
  <c r="H66" i="2"/>
  <c r="I66" i="2"/>
  <c r="J66" i="2"/>
  <c r="C67" i="2"/>
  <c r="D67" i="2"/>
  <c r="E67" i="2"/>
  <c r="F67" i="2"/>
  <c r="G67" i="2"/>
  <c r="H67" i="2"/>
  <c r="I67" i="2"/>
  <c r="J67" i="2"/>
  <c r="C68" i="2"/>
  <c r="D68" i="2"/>
  <c r="E68" i="2"/>
  <c r="F68" i="2"/>
  <c r="G68" i="2"/>
  <c r="H68" i="2"/>
  <c r="I68" i="2"/>
  <c r="J68" i="2"/>
  <c r="C69" i="2"/>
  <c r="D69" i="2"/>
  <c r="E69" i="2"/>
  <c r="F69" i="2"/>
  <c r="G69" i="2"/>
  <c r="H69" i="2"/>
  <c r="I69" i="2"/>
  <c r="J69" i="2"/>
  <c r="C70" i="2"/>
  <c r="D70" i="2"/>
  <c r="E70" i="2"/>
  <c r="F70" i="2"/>
  <c r="G70" i="2"/>
  <c r="H70" i="2"/>
  <c r="I70" i="2"/>
  <c r="J70" i="2"/>
  <c r="C71" i="2"/>
  <c r="D71" i="2"/>
  <c r="E71" i="2"/>
  <c r="F71" i="2"/>
  <c r="G71" i="2"/>
  <c r="H71" i="2"/>
  <c r="I71" i="2"/>
  <c r="J71" i="2"/>
  <c r="C72" i="2"/>
  <c r="D72" i="2"/>
  <c r="E72" i="2"/>
  <c r="F72" i="2"/>
  <c r="G72" i="2"/>
  <c r="H72" i="2"/>
  <c r="I72" i="2"/>
  <c r="J72" i="2"/>
  <c r="C73" i="2"/>
  <c r="D73" i="2"/>
  <c r="E73" i="2"/>
  <c r="F73" i="2"/>
  <c r="G73" i="2"/>
  <c r="H73" i="2"/>
  <c r="I73" i="2"/>
  <c r="J73" i="2"/>
  <c r="C74" i="2"/>
  <c r="D74" i="2"/>
  <c r="E74" i="2"/>
  <c r="F74" i="2"/>
  <c r="G74" i="2"/>
  <c r="H74" i="2"/>
  <c r="I74" i="2"/>
  <c r="J74" i="2"/>
  <c r="C75" i="2"/>
  <c r="D75" i="2"/>
  <c r="E75" i="2"/>
  <c r="F75" i="2"/>
  <c r="G75" i="2"/>
  <c r="H75" i="2"/>
  <c r="I75" i="2"/>
  <c r="J75" i="2"/>
  <c r="C76" i="2"/>
  <c r="D76" i="2"/>
  <c r="E76" i="2"/>
  <c r="F76" i="2"/>
  <c r="G76" i="2"/>
  <c r="H76" i="2"/>
  <c r="I76" i="2"/>
  <c r="J76" i="2"/>
  <c r="C77" i="2"/>
  <c r="D77" i="2"/>
  <c r="E77" i="2"/>
  <c r="F77" i="2"/>
  <c r="G77" i="2"/>
  <c r="H77" i="2"/>
  <c r="I77" i="2"/>
  <c r="J77" i="2"/>
  <c r="C78" i="2"/>
  <c r="D78" i="2"/>
  <c r="E78" i="2"/>
  <c r="F78" i="2"/>
  <c r="G78" i="2"/>
  <c r="H78" i="2"/>
  <c r="I78" i="2"/>
  <c r="J78" i="2"/>
  <c r="C79" i="2"/>
  <c r="D79" i="2"/>
  <c r="E79" i="2"/>
  <c r="F79" i="2"/>
  <c r="G79" i="2"/>
  <c r="H79" i="2"/>
  <c r="I79" i="2"/>
  <c r="J79" i="2"/>
  <c r="C80" i="2"/>
  <c r="D80" i="2"/>
  <c r="E80" i="2"/>
  <c r="F80" i="2"/>
  <c r="G80" i="2"/>
  <c r="H80" i="2"/>
  <c r="I80" i="2"/>
  <c r="J80" i="2"/>
  <c r="C81" i="2"/>
  <c r="D81" i="2"/>
  <c r="E81" i="2"/>
  <c r="F81" i="2"/>
  <c r="G81" i="2"/>
  <c r="H81" i="2"/>
  <c r="I81" i="2"/>
  <c r="J81" i="2"/>
  <c r="C82" i="2"/>
  <c r="D82" i="2"/>
  <c r="E82" i="2"/>
  <c r="F82" i="2"/>
  <c r="G82" i="2"/>
  <c r="H82" i="2"/>
  <c r="I82" i="2"/>
  <c r="J82" i="2"/>
  <c r="C83" i="2"/>
  <c r="D83" i="2"/>
  <c r="E83" i="2"/>
  <c r="F83" i="2"/>
  <c r="G83" i="2"/>
  <c r="H83" i="2"/>
  <c r="I83" i="2"/>
  <c r="J83" i="2"/>
  <c r="C84" i="2"/>
  <c r="D84" i="2"/>
  <c r="E84" i="2"/>
  <c r="F84" i="2"/>
  <c r="G84" i="2"/>
  <c r="H84" i="2"/>
  <c r="I84" i="2"/>
  <c r="J84" i="2"/>
  <c r="C85" i="2"/>
  <c r="D85" i="2"/>
  <c r="E85" i="2"/>
  <c r="F85" i="2"/>
  <c r="G85" i="2"/>
  <c r="H85" i="2"/>
  <c r="I85" i="2"/>
  <c r="J85" i="2"/>
  <c r="C86" i="2"/>
  <c r="D86" i="2"/>
  <c r="E86" i="2"/>
  <c r="F86" i="2"/>
  <c r="G86" i="2"/>
  <c r="H86" i="2"/>
  <c r="I86" i="2"/>
  <c r="J86" i="2"/>
  <c r="C87" i="2"/>
  <c r="D87" i="2"/>
  <c r="E87" i="2"/>
  <c r="F87" i="2"/>
  <c r="G87" i="2"/>
  <c r="H87" i="2"/>
  <c r="I87" i="2"/>
  <c r="J87" i="2"/>
  <c r="C88" i="2"/>
  <c r="D88" i="2"/>
  <c r="E88" i="2"/>
  <c r="F88" i="2"/>
  <c r="G88" i="2"/>
  <c r="H88" i="2"/>
  <c r="I88" i="2"/>
  <c r="J88" i="2"/>
  <c r="C89" i="2"/>
  <c r="D89" i="2"/>
  <c r="E89" i="2"/>
  <c r="F89" i="2"/>
  <c r="G89" i="2"/>
  <c r="H89" i="2"/>
  <c r="I89" i="2"/>
  <c r="J89" i="2"/>
  <c r="C90" i="2"/>
  <c r="D90" i="2"/>
  <c r="E90" i="2"/>
  <c r="F90" i="2"/>
  <c r="G90" i="2"/>
  <c r="H90" i="2"/>
  <c r="I90" i="2"/>
  <c r="J90" i="2"/>
  <c r="C91" i="2"/>
  <c r="D91" i="2"/>
  <c r="E91" i="2"/>
  <c r="F91" i="2"/>
  <c r="G91" i="2"/>
  <c r="H91" i="2"/>
  <c r="I91" i="2"/>
  <c r="J91" i="2"/>
  <c r="C92" i="2"/>
  <c r="D92" i="2"/>
  <c r="E92" i="2"/>
  <c r="F92" i="2"/>
  <c r="G92" i="2"/>
  <c r="H92" i="2"/>
  <c r="I92" i="2"/>
  <c r="J92" i="2"/>
  <c r="C93" i="2"/>
  <c r="D93" i="2"/>
  <c r="E93" i="2"/>
  <c r="F93" i="2"/>
  <c r="G93" i="2"/>
  <c r="H93" i="2"/>
  <c r="I93" i="2"/>
  <c r="J93" i="2"/>
  <c r="C94" i="2"/>
  <c r="D94" i="2"/>
  <c r="E94" i="2"/>
  <c r="F94" i="2"/>
  <c r="G94" i="2"/>
  <c r="H94" i="2"/>
  <c r="I94" i="2"/>
  <c r="J94" i="2"/>
  <c r="C95" i="2"/>
  <c r="D95" i="2"/>
  <c r="E95" i="2"/>
  <c r="F95" i="2"/>
  <c r="G95" i="2"/>
  <c r="H95" i="2"/>
  <c r="I95" i="2"/>
  <c r="J95" i="2"/>
  <c r="C96" i="2"/>
  <c r="D96" i="2"/>
  <c r="E96" i="2"/>
  <c r="F96" i="2"/>
  <c r="G96" i="2"/>
  <c r="H96" i="2"/>
  <c r="I96" i="2"/>
  <c r="J96" i="2"/>
  <c r="C97" i="2"/>
  <c r="D97" i="2"/>
  <c r="E97" i="2"/>
  <c r="F97" i="2"/>
  <c r="G97" i="2"/>
  <c r="H97" i="2"/>
  <c r="I97" i="2"/>
  <c r="J97" i="2"/>
  <c r="C98" i="2"/>
  <c r="D98" i="2"/>
  <c r="E98" i="2"/>
  <c r="F98" i="2"/>
  <c r="G98" i="2"/>
  <c r="H98" i="2"/>
  <c r="I98" i="2"/>
  <c r="J98" i="2"/>
  <c r="C99" i="2"/>
  <c r="D99" i="2"/>
  <c r="E99" i="2"/>
  <c r="F99" i="2"/>
  <c r="G99" i="2"/>
  <c r="H99" i="2"/>
  <c r="I99" i="2"/>
  <c r="J99" i="2"/>
  <c r="C100" i="2"/>
  <c r="D100" i="2"/>
  <c r="E100" i="2"/>
  <c r="F100" i="2"/>
  <c r="G100" i="2"/>
  <c r="H100" i="2"/>
  <c r="I100" i="2"/>
  <c r="J100" i="2"/>
  <c r="C101" i="2"/>
  <c r="D101" i="2"/>
  <c r="E101" i="2"/>
  <c r="F101" i="2"/>
  <c r="G101" i="2"/>
  <c r="H101" i="2"/>
  <c r="I101" i="2"/>
  <c r="J101" i="2"/>
  <c r="C102" i="2"/>
  <c r="D102" i="2"/>
  <c r="E102" i="2"/>
  <c r="F102" i="2"/>
  <c r="G102" i="2"/>
  <c r="H102" i="2"/>
  <c r="I102" i="2"/>
  <c r="J102" i="2"/>
  <c r="C103" i="2"/>
  <c r="D103" i="2"/>
  <c r="E103" i="2"/>
  <c r="F103" i="2"/>
  <c r="G103" i="2"/>
  <c r="H103" i="2"/>
  <c r="I103" i="2"/>
  <c r="J103" i="2"/>
  <c r="C104" i="2"/>
  <c r="D104" i="2"/>
  <c r="E104" i="2"/>
  <c r="F104" i="2"/>
  <c r="G104" i="2"/>
  <c r="H104" i="2"/>
  <c r="I104" i="2"/>
  <c r="J104" i="2"/>
  <c r="C105" i="2"/>
  <c r="D105" i="2"/>
  <c r="E105" i="2"/>
  <c r="F105" i="2"/>
  <c r="G105" i="2"/>
  <c r="H105" i="2"/>
  <c r="I105" i="2"/>
  <c r="J105" i="2"/>
  <c r="H6" i="2"/>
  <c r="I6" i="2"/>
  <c r="J6" i="2"/>
  <c r="G6" i="2"/>
  <c r="F6" i="2"/>
  <c r="E6" i="2"/>
  <c r="D6" i="2"/>
  <c r="C6" i="2"/>
  <c r="B202" i="2" l="1"/>
  <c r="B198" i="2"/>
  <c r="B194" i="2"/>
  <c r="B190" i="2"/>
  <c r="B186" i="2"/>
  <c r="B182" i="2"/>
  <c r="B178" i="2"/>
  <c r="B170" i="2"/>
  <c r="B166" i="2"/>
  <c r="B162" i="2"/>
  <c r="B158" i="2"/>
  <c r="B149" i="2"/>
  <c r="B145" i="2"/>
  <c r="B141" i="2"/>
  <c r="B137" i="2"/>
  <c r="B174" i="2"/>
  <c r="B154" i="2"/>
  <c r="B133" i="2"/>
  <c r="B129" i="2"/>
  <c r="B125" i="2"/>
  <c r="B121" i="2"/>
  <c r="B117" i="2"/>
  <c r="B113" i="2"/>
  <c r="B109" i="2"/>
  <c r="B150" i="2"/>
  <c r="B146" i="2"/>
  <c r="B142" i="2"/>
  <c r="B138" i="2"/>
  <c r="B134" i="2"/>
  <c r="B130" i="2"/>
  <c r="B126" i="2"/>
  <c r="B122" i="2"/>
  <c r="B118" i="2"/>
  <c r="B205" i="2"/>
  <c r="B204" i="2"/>
  <c r="B203" i="2"/>
  <c r="B201" i="2"/>
  <c r="B200" i="2"/>
  <c r="B199" i="2"/>
  <c r="B197" i="2"/>
  <c r="B196" i="2"/>
  <c r="B195" i="2"/>
  <c r="B193" i="2"/>
  <c r="B192" i="2"/>
  <c r="B191" i="2"/>
  <c r="B189" i="2"/>
  <c r="B188" i="2"/>
  <c r="B187" i="2"/>
  <c r="B185" i="2"/>
  <c r="B184" i="2"/>
  <c r="B183" i="2"/>
  <c r="B181" i="2"/>
  <c r="B180" i="2"/>
  <c r="B179" i="2"/>
  <c r="B177" i="2"/>
  <c r="B176" i="2"/>
  <c r="B175" i="2"/>
  <c r="B173" i="2"/>
  <c r="B172" i="2"/>
  <c r="B171" i="2"/>
  <c r="B169" i="2"/>
  <c r="B168" i="2"/>
  <c r="B167" i="2"/>
  <c r="B165" i="2"/>
  <c r="B164" i="2"/>
  <c r="B163" i="2"/>
  <c r="B161" i="2"/>
  <c r="B160" i="2"/>
  <c r="B159" i="2"/>
  <c r="B157" i="2"/>
  <c r="B156" i="2"/>
  <c r="B155" i="2"/>
  <c r="B153" i="2"/>
  <c r="B152" i="2"/>
  <c r="B151" i="2"/>
  <c r="B148" i="2"/>
  <c r="B147" i="2"/>
  <c r="B144" i="2"/>
  <c r="B143" i="2"/>
  <c r="B140" i="2"/>
  <c r="B139" i="2"/>
  <c r="B136" i="2"/>
  <c r="B135" i="2"/>
  <c r="B132" i="2"/>
  <c r="B131" i="2"/>
  <c r="B128" i="2"/>
  <c r="B127" i="2"/>
  <c r="B124" i="2"/>
  <c r="B123" i="2"/>
  <c r="B120" i="2"/>
  <c r="B119" i="2"/>
  <c r="B116" i="2"/>
  <c r="B115" i="2"/>
  <c r="B114" i="2"/>
  <c r="B112" i="2"/>
  <c r="B111" i="2"/>
  <c r="B110" i="2"/>
  <c r="B108" i="2"/>
  <c r="B107" i="2"/>
  <c r="B106" i="2"/>
  <c r="B30" i="2"/>
  <c r="B29" i="2"/>
  <c r="B25" i="2"/>
  <c r="B19" i="2"/>
  <c r="B15" i="2"/>
  <c r="B11" i="2"/>
  <c r="B9" i="2"/>
  <c r="B7" i="2"/>
  <c r="B21" i="2"/>
  <c r="B17" i="2"/>
  <c r="B13" i="2"/>
  <c r="B43" i="2"/>
  <c r="B35" i="2"/>
  <c r="B31" i="2"/>
  <c r="B22" i="2"/>
  <c r="B18" i="2"/>
  <c r="B14" i="2"/>
  <c r="B10" i="2"/>
  <c r="B104" i="2"/>
  <c r="B100" i="2"/>
  <c r="B96" i="2"/>
  <c r="B92" i="2"/>
  <c r="B88" i="2"/>
  <c r="B84" i="2"/>
  <c r="B80" i="2"/>
  <c r="B76" i="2"/>
  <c r="B72" i="2"/>
  <c r="B68" i="2"/>
  <c r="B64" i="2"/>
  <c r="B60" i="2"/>
  <c r="B55" i="2"/>
  <c r="B52" i="2"/>
  <c r="B48" i="2"/>
  <c r="B44" i="2"/>
  <c r="B40" i="2"/>
  <c r="B36" i="2"/>
  <c r="B32" i="2"/>
  <c r="B27" i="2"/>
  <c r="B23" i="2"/>
  <c r="B102" i="2"/>
  <c r="B98" i="2"/>
  <c r="B94" i="2"/>
  <c r="B90" i="2"/>
  <c r="B86" i="2"/>
  <c r="B82" i="2"/>
  <c r="B78" i="2"/>
  <c r="B74" i="2"/>
  <c r="B70" i="2"/>
  <c r="B66" i="2"/>
  <c r="B62" i="2"/>
  <c r="B58" i="2"/>
  <c r="B54" i="2"/>
  <c r="B50" i="2"/>
  <c r="B46" i="2"/>
  <c r="B42" i="2"/>
  <c r="B38" i="2"/>
  <c r="B34" i="2"/>
  <c r="B51" i="2"/>
  <c r="B47" i="2"/>
  <c r="B39" i="2"/>
  <c r="B26" i="2"/>
  <c r="B105" i="2"/>
  <c r="B103" i="2"/>
  <c r="B101" i="2"/>
  <c r="B99" i="2"/>
  <c r="B97" i="2"/>
  <c r="B95" i="2"/>
  <c r="B93" i="2"/>
  <c r="B91" i="2"/>
  <c r="B89" i="2"/>
  <c r="B87" i="2"/>
  <c r="B85" i="2"/>
  <c r="B83" i="2"/>
  <c r="B81" i="2"/>
  <c r="B79" i="2"/>
  <c r="B77" i="2"/>
  <c r="B75" i="2"/>
  <c r="B73" i="2"/>
  <c r="B71" i="2"/>
  <c r="B69" i="2"/>
  <c r="B67" i="2"/>
  <c r="B65" i="2"/>
  <c r="B63" i="2"/>
  <c r="B61" i="2"/>
  <c r="B59" i="2"/>
  <c r="B57" i="2"/>
  <c r="B56" i="2"/>
  <c r="B53" i="2"/>
  <c r="B49" i="2"/>
  <c r="B45" i="2"/>
  <c r="B41" i="2"/>
  <c r="B37" i="2"/>
  <c r="B33" i="2"/>
  <c r="B28" i="2"/>
  <c r="B24" i="2"/>
  <c r="B20" i="2"/>
  <c r="B16" i="2"/>
  <c r="B12" i="2"/>
  <c r="B8" i="2"/>
  <c r="B6" i="2"/>
  <c r="M7" i="2" l="1"/>
  <c r="M8" i="2"/>
  <c r="M12" i="2"/>
  <c r="M15" i="2"/>
  <c r="M9" i="2"/>
  <c r="M13" i="2"/>
  <c r="M11" i="2"/>
  <c r="M10" i="2"/>
  <c r="M14" i="2"/>
  <c r="M17" i="2" l="1"/>
  <c r="N10" i="2" s="1"/>
  <c r="N8" i="2" l="1"/>
  <c r="N15" i="2"/>
  <c r="N7" i="2"/>
  <c r="N14" i="2"/>
  <c r="N11" i="2"/>
  <c r="N13" i="2"/>
  <c r="N12" i="2"/>
  <c r="N9" i="2"/>
</calcChain>
</file>

<file path=xl/sharedStrings.xml><?xml version="1.0" encoding="utf-8"?>
<sst xmlns="http://schemas.openxmlformats.org/spreadsheetml/2006/main" count="1233" uniqueCount="324">
  <si>
    <t>Samanfatningar</t>
  </si>
  <si>
    <t>Sum</t>
  </si>
  <si>
    <t>Fyrste kast</t>
  </si>
  <si>
    <t>Andre kast</t>
  </si>
  <si>
    <t>Tredje kast</t>
  </si>
  <si>
    <t>Fjerde kast</t>
  </si>
  <si>
    <t>Femte kast</t>
  </si>
  <si>
    <t>Utfall</t>
  </si>
  <si>
    <t>Antal</t>
  </si>
  <si>
    <t>Forventa verdi</t>
  </si>
  <si>
    <t>0</t>
  </si>
  <si>
    <t>1</t>
  </si>
  <si>
    <t>2</t>
  </si>
  <si>
    <t>3</t>
  </si>
  <si>
    <t>4</t>
  </si>
  <si>
    <t>5</t>
  </si>
  <si>
    <t>Oppgåve 3.2. Myntkast</t>
  </si>
  <si>
    <t>Fem kast: Inngangsdata</t>
  </si>
  <si>
    <t>Tal kast per serie =</t>
  </si>
  <si>
    <t>6</t>
  </si>
  <si>
    <t>7</t>
  </si>
  <si>
    <t>8</t>
  </si>
  <si>
    <t>Sjette kast</t>
  </si>
  <si>
    <t>Sjuande kast</t>
  </si>
  <si>
    <t>Åttande kast</t>
  </si>
  <si>
    <t>Simuleringar av høgd for kvinner</t>
  </si>
  <si>
    <t>Slumptal</t>
  </si>
  <si>
    <t xml:space="preserve">Forventning = </t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</si>
  <si>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</t>
    </r>
  </si>
  <si>
    <t>Høgd</t>
  </si>
  <si>
    <t>&lt; 150 cm</t>
  </si>
  <si>
    <t>&gt; 183 cm</t>
  </si>
  <si>
    <t>150-153 cm</t>
  </si>
  <si>
    <t>153-156 cm</t>
  </si>
  <si>
    <t>156-159 cm</t>
  </si>
  <si>
    <t>159-162 cm</t>
  </si>
  <si>
    <t>162-165 cm</t>
  </si>
  <si>
    <t>165-168 cm</t>
  </si>
  <si>
    <t>171-174 cm</t>
  </si>
  <si>
    <t>168-171cm</t>
  </si>
  <si>
    <t>174-177 cm</t>
  </si>
  <si>
    <t>177-180 cm</t>
  </si>
  <si>
    <t>180-183 cm</t>
  </si>
  <si>
    <t>Høgd / cm</t>
  </si>
  <si>
    <t>Antal av 200</t>
  </si>
  <si>
    <t>Breidd eller steglengd / cm</t>
  </si>
  <si>
    <t>Båsgrenser</t>
  </si>
  <si>
    <t>Gutar</t>
  </si>
  <si>
    <t>Jenter</t>
  </si>
  <si>
    <t>Fotball</t>
  </si>
  <si>
    <t>Oppgåve 4.3</t>
  </si>
  <si>
    <t>Handball</t>
  </si>
  <si>
    <t>Annan idrett</t>
  </si>
  <si>
    <t>Summar</t>
  </si>
  <si>
    <t>Oppsett av dataa</t>
  </si>
  <si>
    <t>Sannsynsfordeling</t>
  </si>
  <si>
    <t>Bakgrunn</t>
  </si>
  <si>
    <r>
      <t>Maks. O</t>
    </r>
    <r>
      <rPr>
        <b/>
        <vertAlign val="subscript"/>
        <sz val="9"/>
        <color rgb="FF592057"/>
        <rFont val="Times New Roman"/>
        <family val="1"/>
      </rPr>
      <t>2</t>
    </r>
    <r>
      <rPr>
        <b/>
        <sz val="9"/>
        <color rgb="FF592057"/>
        <rFont val="Times New Roman"/>
        <family val="1"/>
      </rPr>
      <t>-opptak</t>
    </r>
  </si>
  <si>
    <t>Anaerob kapasitet</t>
  </si>
  <si>
    <t>Alder</t>
  </si>
  <si>
    <t>Vekt</t>
  </si>
  <si>
    <r>
      <t>µmol kg</t>
    </r>
    <r>
      <rPr>
        <b/>
        <vertAlign val="superscript"/>
        <sz val="9"/>
        <color rgb="FF592057"/>
        <rFont val="Symbol"/>
        <family val="1"/>
        <charset val="2"/>
      </rPr>
      <t>-</t>
    </r>
    <r>
      <rPr>
        <b/>
        <vertAlign val="superscript"/>
        <sz val="9"/>
        <color rgb="FF592057"/>
        <rFont val="Times New Roman"/>
        <family val="1"/>
      </rPr>
      <t>1</t>
    </r>
    <r>
      <rPr>
        <b/>
        <sz val="9"/>
        <color rgb="FF592057"/>
        <rFont val="Times New Roman"/>
        <family val="1"/>
      </rPr>
      <t xml:space="preserve"> s</t>
    </r>
    <r>
      <rPr>
        <b/>
        <vertAlign val="superscript"/>
        <sz val="9"/>
        <color rgb="FF592057"/>
        <rFont val="Symbol"/>
        <family val="1"/>
        <charset val="2"/>
      </rPr>
      <t>-</t>
    </r>
    <r>
      <rPr>
        <b/>
        <vertAlign val="superscript"/>
        <sz val="9"/>
        <color rgb="FF592057"/>
        <rFont val="Times New Roman"/>
        <family val="1"/>
      </rPr>
      <t>1</t>
    </r>
  </si>
  <si>
    <r>
      <t>mmol O</t>
    </r>
    <r>
      <rPr>
        <b/>
        <vertAlign val="subscript"/>
        <sz val="9"/>
        <color rgb="FF592057"/>
        <rFont val="Times New Roman"/>
        <family val="1"/>
      </rPr>
      <t>2</t>
    </r>
    <r>
      <rPr>
        <b/>
        <sz val="9"/>
        <color rgb="FF592057"/>
        <rFont val="Times New Roman"/>
        <family val="1"/>
      </rPr>
      <t>-e. kg</t>
    </r>
    <r>
      <rPr>
        <b/>
        <vertAlign val="superscript"/>
        <sz val="9"/>
        <color rgb="FF592057"/>
        <rFont val="Symbol"/>
        <family val="1"/>
        <charset val="2"/>
      </rPr>
      <t>-1</t>
    </r>
  </si>
  <si>
    <t>år</t>
  </si>
  <si>
    <t>m</t>
  </si>
  <si>
    <t>kg</t>
  </si>
  <si>
    <t>A</t>
  </si>
  <si>
    <t>u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</si>
  <si>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</si>
  <si>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</si>
  <si>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</si>
  <si>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</si>
  <si>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</si>
  <si>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</si>
  <si>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</si>
  <si>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</si>
  <si>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</si>
  <si>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</si>
  <si>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</si>
  <si>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</si>
  <si>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s</t>
  </si>
  <si>
    <t>N</t>
  </si>
  <si>
    <t>O</t>
  </si>
  <si>
    <t>P</t>
  </si>
  <si>
    <t>Q</t>
  </si>
  <si>
    <t>R</t>
  </si>
  <si>
    <t>S</t>
  </si>
  <si>
    <t>T</t>
  </si>
  <si>
    <t xml:space="preserve">Tabell 6.5 </t>
  </si>
  <si>
    <t>Deltakar</t>
  </si>
  <si>
    <t>Uthaldstrena</t>
  </si>
  <si>
    <t>Median</t>
  </si>
  <si>
    <t>Minste</t>
  </si>
  <si>
    <t>Største</t>
  </si>
  <si>
    <t>Middel</t>
  </si>
  <si>
    <t>Mosjonistar</t>
  </si>
  <si>
    <t>Sprintarar</t>
  </si>
  <si>
    <t>Alle</t>
  </si>
  <si>
    <t>n</t>
  </si>
  <si>
    <t>Oppgåve 6.1a</t>
  </si>
  <si>
    <t>Gruppe</t>
  </si>
  <si>
    <t>Før</t>
  </si>
  <si>
    <t>8 md. etter</t>
  </si>
  <si>
    <t>Endring</t>
  </si>
  <si>
    <t xml:space="preserve">Tabell 6.6 </t>
  </si>
  <si>
    <t>Oppgåve 6.2a</t>
  </si>
  <si>
    <t>Tabell 6.7</t>
  </si>
  <si>
    <t>Oppgåve 6.3a</t>
  </si>
  <si>
    <t>Sitrat syntase-aktivitet</t>
  </si>
  <si>
    <t>Fp</t>
  </si>
  <si>
    <t>Kjønn</t>
  </si>
  <si>
    <t>Etter</t>
  </si>
  <si>
    <t>k</t>
  </si>
  <si>
    <t>Fosfofruktokinase-aktivitet</t>
  </si>
  <si>
    <t>Uthald mot mosjonistar</t>
  </si>
  <si>
    <t>Uthald mot sprintarar</t>
  </si>
  <si>
    <t>Mosjonistar mot sprintarar</t>
  </si>
  <si>
    <t>fg =</t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</si>
  <si>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 xml:space="preserve">0,975; </t>
    </r>
    <r>
      <rPr>
        <i/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</si>
  <si>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Welchs 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</si>
  <si>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Welchs </t>
    </r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</si>
  <si>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Welcks 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</si>
  <si>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Welchs </t>
    </r>
    <r>
      <rPr>
        <i/>
        <sz val="11"/>
        <color theme="1"/>
        <rFont val="Calibri"/>
        <family val="2"/>
        <scheme val="minor"/>
      </rPr>
      <t>s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</t>
    </r>
  </si>
  <si>
    <t>Oppgåve 6.1c. Skilnader mellom gruppene</t>
  </si>
  <si>
    <t>Oppgåve 6.1d. Hypotesetesting mellom gruppene</t>
  </si>
  <si>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2, homoskedastisk</t>
    </r>
    <r>
      <rPr>
        <sz val="11"/>
        <color theme="1"/>
        <rFont val="Calibri"/>
        <family val="2"/>
        <scheme val="minor"/>
      </rPr>
      <t xml:space="preserve"> = </t>
    </r>
  </si>
  <si>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2, heteroskedastisk</t>
    </r>
    <r>
      <rPr>
        <sz val="11"/>
        <color theme="1"/>
        <rFont val="Calibri"/>
        <family val="2"/>
        <scheme val="minor"/>
      </rPr>
      <t xml:space="preserve"> = </t>
    </r>
  </si>
  <si>
    <t>Akupunkturgruppa</t>
  </si>
  <si>
    <t>Kontrollgruppa (placebo)</t>
  </si>
  <si>
    <t>Alle under eitt</t>
  </si>
  <si>
    <r>
      <t>KI</t>
    </r>
    <r>
      <rPr>
        <vertAlign val="subscript"/>
        <sz val="11"/>
        <color theme="1"/>
        <rFont val="Calibri"/>
        <family val="2"/>
        <scheme val="minor"/>
      </rPr>
      <t>0,95 nedre</t>
    </r>
    <r>
      <rPr>
        <sz val="11"/>
        <color theme="1"/>
        <rFont val="Calibri"/>
        <family val="2"/>
        <scheme val="minor"/>
      </rPr>
      <t xml:space="preserve"> </t>
    </r>
  </si>
  <si>
    <r>
      <t>KI</t>
    </r>
    <r>
      <rPr>
        <vertAlign val="subscript"/>
        <sz val="11"/>
        <color theme="1"/>
        <rFont val="Calibri"/>
        <family val="2"/>
        <scheme val="minor"/>
      </rPr>
      <t>0,95 øvre</t>
    </r>
    <r>
      <rPr>
        <sz val="11"/>
        <color theme="1"/>
        <rFont val="Calibri"/>
        <family val="2"/>
        <scheme val="minor"/>
      </rPr>
      <t xml:space="preserve"> </t>
    </r>
  </si>
  <si>
    <t>Alle samla</t>
  </si>
  <si>
    <r>
      <t>s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i/>
        <sz val="11"/>
        <color theme="1"/>
        <rFont val="Calibri"/>
        <family val="2"/>
        <scheme val="minor"/>
      </rPr>
      <t xml:space="preserve"> </t>
    </r>
  </si>
  <si>
    <t>Oppgåve 6.2b. Konfidensintervall for kvar gruppe</t>
  </si>
  <si>
    <t>Oppgåve 6.2c. Konfidensintervall mellom gruppene</t>
  </si>
  <si>
    <t>Kontroll mot akupunktur</t>
  </si>
  <si>
    <t>Oppgåve 6.2d. Hypotesetesting mellom gruppene</t>
  </si>
  <si>
    <t>Punkta i) og ii)</t>
  </si>
  <si>
    <t>Tal fridomsgradar med Welchs tilnærming</t>
  </si>
  <si>
    <t>Kvinner</t>
  </si>
  <si>
    <r>
      <t>s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</t>
    </r>
  </si>
  <si>
    <t>Menn</t>
  </si>
  <si>
    <r>
      <t>s</t>
    </r>
    <r>
      <rPr>
        <i/>
        <vertAlign val="subscript"/>
        <sz val="11"/>
        <color theme="1"/>
        <rFont val="Symbol"/>
        <family val="1"/>
        <charset val="2"/>
      </rPr>
      <t>D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i/>
        <sz val="11"/>
        <color theme="1"/>
        <rFont val="Calibri"/>
        <family val="2"/>
        <scheme val="minor"/>
      </rPr>
      <t xml:space="preserve"> </t>
    </r>
  </si>
  <si>
    <r>
      <t xml:space="preserve">Welchs </t>
    </r>
    <r>
      <rPr>
        <i/>
        <sz val="11"/>
        <color theme="1"/>
        <rFont val="Calibri"/>
        <family val="2"/>
        <scheme val="minor"/>
      </rPr>
      <t>s</t>
    </r>
    <r>
      <rPr>
        <i/>
        <vertAlign val="subscript"/>
        <sz val="11"/>
        <color theme="1"/>
        <rFont val="Symbol"/>
        <family val="1"/>
        <charset val="2"/>
      </rPr>
      <t>D</t>
    </r>
    <r>
      <rPr>
        <i/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</si>
  <si>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 xml:space="preserve">0,995; </t>
    </r>
    <r>
      <rPr>
        <i/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= </t>
    </r>
  </si>
  <si>
    <t>Røyking / (sigarettar/d)</t>
  </si>
  <si>
    <t>Rang endring</t>
  </si>
  <si>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2, rang</t>
    </r>
    <r>
      <rPr>
        <sz val="11"/>
        <color theme="1"/>
        <rFont val="Calibri"/>
        <family val="2"/>
        <scheme val="minor"/>
      </rPr>
      <t xml:space="preserve"> </t>
    </r>
  </si>
  <si>
    <t>&lt; 0,001</t>
  </si>
  <si>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2, homoskedastisk</t>
    </r>
  </si>
  <si>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2, heteroskedastisk</t>
    </r>
  </si>
  <si>
    <t>Moderat intensitet</t>
  </si>
  <si>
    <t>Låg intensitet</t>
  </si>
  <si>
    <t>Oppgåve 7.1b</t>
  </si>
  <si>
    <r>
      <rPr>
        <i/>
        <sz val="11"/>
        <color theme="1"/>
        <rFont val="Calibri"/>
        <family val="2"/>
        <scheme val="minor"/>
      </rPr>
      <t>K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</si>
  <si>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>K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</t>
    </r>
  </si>
  <si>
    <t>Oppgåve 7.1b. Skilnader mellom gruppene</t>
  </si>
  <si>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-test)</t>
    </r>
  </si>
  <si>
    <t>Oppgåve 6.3b. Skilnader mellom kjønn</t>
  </si>
  <si>
    <t>t</t>
  </si>
  <si>
    <t>Oppgåve 8.1b</t>
  </si>
  <si>
    <t/>
  </si>
  <si>
    <r>
      <t>Maksimalt O</t>
    </r>
    <r>
      <rPr>
        <b/>
        <vertAlign val="subscript"/>
        <sz val="13"/>
        <color theme="3"/>
        <rFont val="Calibri"/>
        <family val="2"/>
        <scheme val="minor"/>
      </rPr>
      <t>2</t>
    </r>
    <r>
      <rPr>
        <b/>
        <sz val="13"/>
        <color theme="3"/>
        <rFont val="Calibri"/>
        <family val="2"/>
        <scheme val="minor"/>
      </rPr>
      <t>-opptak</t>
    </r>
  </si>
  <si>
    <t>Variansanalyse: en-faktor</t>
  </si>
  <si>
    <t>SAMMENDRAG</t>
  </si>
  <si>
    <t>Grupper</t>
  </si>
  <si>
    <t>Antall</t>
  </si>
  <si>
    <t>Gjennomsnitt</t>
  </si>
  <si>
    <t>Varians</t>
  </si>
  <si>
    <t>Variansanalyse</t>
  </si>
  <si>
    <t>Variasjonskilde</t>
  </si>
  <si>
    <t>SK</t>
  </si>
  <si>
    <t>fg</t>
  </si>
  <si>
    <t>GK</t>
  </si>
  <si>
    <t>P-verdi</t>
  </si>
  <si>
    <t>F-krit</t>
  </si>
  <si>
    <t>Mellom grupper</t>
  </si>
  <si>
    <t>Innenfor grupper</t>
  </si>
  <si>
    <t>Totalt</t>
  </si>
  <si>
    <t>T-testar post-hoc</t>
  </si>
  <si>
    <t>(Fishers) LSD</t>
  </si>
  <si>
    <t>Uthald mot sprint</t>
  </si>
  <si>
    <t>Sprint mot mosjonistar</t>
  </si>
  <si>
    <t>BMI</t>
  </si>
  <si>
    <t>CR-10</t>
  </si>
  <si>
    <t>Luftvolum</t>
  </si>
  <si>
    <t>Knebøy</t>
  </si>
  <si>
    <t>A1</t>
  </si>
  <si>
    <t>G1</t>
  </si>
  <si>
    <t>B1</t>
  </si>
  <si>
    <t>C1</t>
  </si>
  <si>
    <t>D1</t>
  </si>
  <si>
    <t>E1</t>
  </si>
  <si>
    <t>F1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</si>
  <si>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</si>
  <si>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</si>
  <si>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</si>
  <si>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</si>
  <si>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</si>
  <si>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</si>
  <si>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</si>
  <si>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</si>
  <si>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</si>
  <si>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</si>
  <si>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</si>
  <si>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</si>
  <si>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</si>
  <si>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</si>
  <si>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</si>
  <si>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</si>
  <si>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A2</t>
  </si>
  <si>
    <t>G2</t>
  </si>
  <si>
    <t>B2</t>
  </si>
  <si>
    <t>C2</t>
  </si>
  <si>
    <t>D2</t>
  </si>
  <si>
    <t>E2</t>
  </si>
  <si>
    <t>F2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</si>
  <si>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</si>
  <si>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</si>
  <si>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</si>
  <si>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</si>
  <si>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</si>
  <si>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</si>
  <si>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</si>
  <si>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</si>
  <si>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</si>
  <si>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</si>
  <si>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</si>
  <si>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</si>
  <si>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A3</t>
  </si>
  <si>
    <t>G3</t>
  </si>
  <si>
    <t>B3</t>
  </si>
  <si>
    <t>C3</t>
  </si>
  <si>
    <t>D3</t>
  </si>
  <si>
    <t>E3</t>
  </si>
  <si>
    <t>F3</t>
  </si>
  <si>
    <t>H3</t>
  </si>
  <si>
    <t>I3</t>
  </si>
  <si>
    <t>J3</t>
  </si>
  <si>
    <t>K3</t>
  </si>
  <si>
    <t>L3</t>
  </si>
  <si>
    <t>A4</t>
  </si>
  <si>
    <t>G4</t>
  </si>
  <si>
    <t>B4</t>
  </si>
  <si>
    <t>C4</t>
  </si>
  <si>
    <t>D4</t>
  </si>
  <si>
    <t>E4</t>
  </si>
  <si>
    <t>F4</t>
  </si>
  <si>
    <t>H4</t>
  </si>
  <si>
    <t>Tabell 8.4</t>
  </si>
  <si>
    <r>
      <t>kg m</t>
    </r>
    <r>
      <rPr>
        <b/>
        <vertAlign val="superscript"/>
        <sz val="11"/>
        <color theme="3"/>
        <rFont val="Symbol"/>
        <family val="1"/>
        <charset val="2"/>
      </rPr>
      <t>-</t>
    </r>
    <r>
      <rPr>
        <b/>
        <vertAlign val="superscript"/>
        <sz val="11"/>
        <color theme="3"/>
        <rFont val="Calibri"/>
        <family val="2"/>
        <scheme val="minor"/>
      </rPr>
      <t>2</t>
    </r>
  </si>
  <si>
    <t>Mell. grupper</t>
  </si>
  <si>
    <t>Innan grupper</t>
  </si>
  <si>
    <t>Feittmasse</t>
  </si>
  <si>
    <t>tal</t>
  </si>
  <si>
    <t>Variasjonskjelde</t>
  </si>
  <si>
    <t>Volum pusta</t>
  </si>
  <si>
    <t>SAMANDRAG</t>
  </si>
  <si>
    <t>Variansanalyse: ein-faktor</t>
  </si>
  <si>
    <t>Tal knebøyingar</t>
  </si>
  <si>
    <t>G1 mot G4</t>
  </si>
  <si>
    <t>G1 mot G2</t>
  </si>
  <si>
    <t>G1 mot G3</t>
  </si>
  <si>
    <t>G2 mot G3</t>
  </si>
  <si>
    <t>G2 mot G4</t>
  </si>
  <si>
    <t>G3 mot G4</t>
  </si>
  <si>
    <t>Sidák (Bonferroni)</t>
  </si>
  <si>
    <t>Tid AT-test</t>
  </si>
  <si>
    <t>Tid Trh-test</t>
  </si>
  <si>
    <r>
      <t>c</t>
    </r>
    <r>
      <rPr>
        <b/>
        <sz val="9"/>
        <color rgb="FF592057"/>
        <rFont val="Times New Roman"/>
        <family val="1"/>
      </rPr>
      <t>La 8 min AT</t>
    </r>
  </si>
  <si>
    <t>Tabell 9.1</t>
  </si>
  <si>
    <t>Røykdykkar</t>
  </si>
  <si>
    <t>U</t>
  </si>
  <si>
    <t>V</t>
  </si>
  <si>
    <t>Regresjonsstatistikk</t>
  </si>
  <si>
    <t>Multippel R</t>
  </si>
  <si>
    <t>R-kvadrat</t>
  </si>
  <si>
    <t>Justert R-kvadrat</t>
  </si>
  <si>
    <t>Standardfeil</t>
  </si>
  <si>
    <t>Regresjon</t>
  </si>
  <si>
    <t>Residualer</t>
  </si>
  <si>
    <t>Signifkans-F</t>
  </si>
  <si>
    <t>t-Stat</t>
  </si>
  <si>
    <t>cLa 8 min AT</t>
  </si>
  <si>
    <t>Tid Trh-test mot tid utvida AT-test</t>
  </si>
  <si>
    <t>Tid Trh-test mot mjølkesyrekonsenstrasjon i blodet</t>
  </si>
  <si>
    <t>Mjølkesyrekonsenstrasjon i blodet etter 8 min mot tid utvida AT-test</t>
  </si>
  <si>
    <t>Nedste 95%</t>
  </si>
  <si>
    <t>Øvste 95%</t>
  </si>
  <si>
    <t>Koeffisientar</t>
  </si>
  <si>
    <t>Skjeringspunkt</t>
  </si>
  <si>
    <t>Residualar</t>
  </si>
  <si>
    <t>Observasjonar</t>
  </si>
  <si>
    <t>SAMANDRAG (UTDATA)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</si>
  <si>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</t>
    </r>
  </si>
  <si>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= </t>
    </r>
  </si>
  <si>
    <r>
      <rPr>
        <b/>
        <i/>
        <sz val="11"/>
        <color theme="3"/>
        <rFont val="Calibri"/>
        <family val="2"/>
        <scheme val="minor"/>
      </rPr>
      <t>p</t>
    </r>
    <r>
      <rPr>
        <b/>
        <sz val="11"/>
        <color theme="3"/>
        <rFont val="Calibri"/>
        <family val="2"/>
        <scheme val="minor"/>
      </rPr>
      <t>(</t>
    </r>
    <r>
      <rPr>
        <b/>
        <i/>
        <sz val="11"/>
        <color theme="3"/>
        <rFont val="Calibri"/>
        <family val="2"/>
        <scheme val="minor"/>
      </rPr>
      <t>x</t>
    </r>
    <r>
      <rPr>
        <b/>
        <sz val="11"/>
        <color theme="3"/>
        <rFont val="Calibri"/>
        <family val="2"/>
        <scheme val="minor"/>
      </rPr>
      <t>)</t>
    </r>
  </si>
  <si>
    <t>Tabell for utrekning av sannsyn ved studieopptak</t>
  </si>
  <si>
    <t>Binomialtilnærming</t>
  </si>
  <si>
    <t>Poissontilnærming</t>
  </si>
  <si>
    <r>
      <rPr>
        <i/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 = </t>
    </r>
  </si>
  <si>
    <t>x</t>
  </si>
  <si>
    <t>Tabellen over utan personar med ein manglande verdi</t>
  </si>
  <si>
    <t>Absolutte og relative referansar</t>
  </si>
  <si>
    <t>Relative</t>
  </si>
  <si>
    <t>Absolutte</t>
  </si>
  <si>
    <t>Inntasta tal</t>
  </si>
  <si>
    <t>Innanfor grupper</t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</si>
  <si>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 </t>
    </r>
  </si>
  <si>
    <r>
      <rPr>
        <sz val="11"/>
        <color theme="1"/>
        <rFont val="Symbol"/>
        <family val="1"/>
        <charset val="2"/>
      </rPr>
      <t>`</t>
    </r>
    <r>
      <rPr>
        <i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 xml:space="preserve"> =</t>
    </r>
    <r>
      <rPr>
        <sz val="11"/>
        <color theme="1"/>
        <rFont val="Symbol"/>
        <family val="1"/>
        <charset val="2"/>
      </rPr>
      <t/>
    </r>
  </si>
  <si>
    <t>Normaltilnærming med halvkorreksjon</t>
  </si>
  <si>
    <r>
      <rPr>
        <b/>
        <i/>
        <sz val="11"/>
        <color theme="3"/>
        <rFont val="Calibri"/>
        <family val="2"/>
        <scheme val="minor"/>
      </rPr>
      <t>F</t>
    </r>
    <r>
      <rPr>
        <b/>
        <sz val="11"/>
        <color theme="3"/>
        <rFont val="Calibri"/>
        <family val="2"/>
        <scheme val="minor"/>
      </rPr>
      <t>(</t>
    </r>
    <r>
      <rPr>
        <b/>
        <i/>
        <sz val="11"/>
        <color theme="3"/>
        <rFont val="Calibri"/>
        <family val="2"/>
        <scheme val="minor"/>
      </rPr>
      <t>x</t>
    </r>
    <r>
      <rPr>
        <b/>
        <sz val="11"/>
        <color theme="3"/>
        <rFont val="Calibri"/>
        <family val="2"/>
        <scheme val="minor"/>
      </rPr>
      <t xml:space="preserve">) = </t>
    </r>
    <r>
      <rPr>
        <b/>
        <i/>
        <sz val="11"/>
        <color theme="3"/>
        <rFont val="Calibri"/>
        <family val="2"/>
        <scheme val="minor"/>
      </rPr>
      <t>P</t>
    </r>
    <r>
      <rPr>
        <b/>
        <sz val="11"/>
        <color theme="3"/>
        <rFont val="Calibri"/>
        <family val="2"/>
        <scheme val="minor"/>
      </rPr>
      <t>(</t>
    </r>
    <r>
      <rPr>
        <b/>
        <i/>
        <sz val="11"/>
        <color theme="3"/>
        <rFont val="Calibri"/>
        <family val="2"/>
        <scheme val="minor"/>
      </rPr>
      <t>X</t>
    </r>
    <r>
      <rPr>
        <b/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Symbol"/>
        <family val="1"/>
        <charset val="2"/>
      </rPr>
      <t xml:space="preserve">£ </t>
    </r>
    <r>
      <rPr>
        <b/>
        <i/>
        <sz val="11"/>
        <color theme="3"/>
        <rFont val="Calibri"/>
        <family val="2"/>
        <scheme val="minor"/>
      </rPr>
      <t>x</t>
    </r>
    <r>
      <rPr>
        <b/>
        <sz val="11"/>
        <color theme="3"/>
        <rFont val="Symbol"/>
        <family val="1"/>
        <charset val="2"/>
      </rPr>
      <t>)</t>
    </r>
  </si>
  <si>
    <r>
      <rPr>
        <b/>
        <i/>
        <sz val="11"/>
        <color theme="3"/>
        <rFont val="Calibri"/>
        <family val="2"/>
        <scheme val="minor"/>
      </rPr>
      <t>P</t>
    </r>
    <r>
      <rPr>
        <b/>
        <sz val="11"/>
        <color theme="3"/>
        <rFont val="Calibri"/>
        <family val="2"/>
        <scheme val="minor"/>
      </rPr>
      <t>(</t>
    </r>
    <r>
      <rPr>
        <b/>
        <i/>
        <sz val="11"/>
        <color theme="3"/>
        <rFont val="Calibri"/>
        <family val="2"/>
        <scheme val="minor"/>
      </rPr>
      <t>X</t>
    </r>
    <r>
      <rPr>
        <b/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Symbol"/>
        <family val="1"/>
        <charset val="2"/>
      </rPr>
      <t xml:space="preserve">³ </t>
    </r>
    <r>
      <rPr>
        <b/>
        <i/>
        <sz val="11"/>
        <color theme="3"/>
        <rFont val="Calibri"/>
        <family val="2"/>
        <scheme val="minor"/>
      </rPr>
      <t>x</t>
    </r>
    <r>
      <rPr>
        <b/>
        <sz val="11"/>
        <color theme="3"/>
        <rFont val="Symbol"/>
        <family val="1"/>
        <charset val="2"/>
      </rPr>
      <t>)</t>
    </r>
  </si>
  <si>
    <t>Kontroll-gruppa</t>
  </si>
  <si>
    <t>Tabell L6.2</t>
  </si>
  <si>
    <t>Tabell L6.4</t>
  </si>
  <si>
    <t xml:space="preserve">Tabell L6.5 </t>
  </si>
  <si>
    <t xml:space="preserve">Tabell L6.6 </t>
  </si>
  <si>
    <t xml:space="preserve">Tabell L6.7 </t>
  </si>
  <si>
    <t>Tabell L10.1</t>
  </si>
  <si>
    <t>Tabell L10.3</t>
  </si>
  <si>
    <t>Tabell L10.2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</si>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</sst>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k_r_-;\-* #,##0.00\ _k_r_-;_-* &quot;-&quot;??\ _k_r_-;_-@_-"/>
    <numFmt numFmtId="164" formatCode="0.0"/>
    <numFmt numFmtId="165" formatCode="0.000"/>
    <numFmt numFmtId="166" formatCode="0.0000"/>
    <numFmt numFmtId="167" formatCode="0.0E+00"/>
    <numFmt numFmtId="168" formatCode="0E+00"/>
    <numFmt numFmtId="169" formatCode="_-* #,##0\ _k_r_-;\-* #,##0\ _k_r_-;_-* &quot;-&quot;??\ _k_r_-;_-@_-"/>
  </numFmts>
  <fonts count="2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1"/>
    </font>
    <font>
      <i/>
      <sz val="11"/>
      <color theme="1"/>
      <name val="Calibri"/>
      <family val="2"/>
      <scheme val="minor"/>
    </font>
    <font>
      <b/>
      <sz val="9"/>
      <color rgb="FF592057"/>
      <name val="Times New Roman"/>
      <family val="1"/>
    </font>
    <font>
      <b/>
      <vertAlign val="subscript"/>
      <sz val="9"/>
      <color rgb="FF592057"/>
      <name val="Times New Roman"/>
      <family val="1"/>
    </font>
    <font>
      <b/>
      <vertAlign val="superscript"/>
      <sz val="9"/>
      <color rgb="FF592057"/>
      <name val="Times New Roman"/>
      <family val="1"/>
    </font>
    <font>
      <b/>
      <vertAlign val="superscript"/>
      <sz val="9"/>
      <color rgb="FF592057"/>
      <name val="Symbol"/>
      <family val="1"/>
      <charset val="2"/>
    </font>
    <font>
      <sz val="9.5"/>
      <color rgb="FF003192"/>
      <name val="Times New Roman"/>
      <family val="1"/>
    </font>
    <font>
      <b/>
      <sz val="13"/>
      <color rgb="FF44546A"/>
      <name val="Times New Roman"/>
      <family val="1"/>
    </font>
    <font>
      <b/>
      <sz val="9"/>
      <color rgb="FF44546A"/>
      <name val="Times New Roman"/>
      <family val="1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vertAlign val="subscript"/>
      <sz val="11"/>
      <color theme="1"/>
      <name val="Symbol"/>
      <family val="1"/>
      <charset val="2"/>
    </font>
    <font>
      <b/>
      <vertAlign val="subscript"/>
      <sz val="13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3"/>
      <name val="Calibri"/>
      <family val="2"/>
      <scheme val="minor"/>
    </font>
    <font>
      <b/>
      <vertAlign val="superscript"/>
      <sz val="11"/>
      <color theme="3"/>
      <name val="Symbol"/>
      <family val="1"/>
      <charset val="2"/>
    </font>
    <font>
      <b/>
      <i/>
      <sz val="9"/>
      <color rgb="FF592057"/>
      <name val="Times New Roman"/>
      <family val="1"/>
    </font>
    <font>
      <b/>
      <i/>
      <sz val="11"/>
      <color theme="3"/>
      <name val="Calibri"/>
      <family val="2"/>
      <scheme val="minor"/>
    </font>
    <font>
      <b/>
      <sz val="11"/>
      <color theme="3"/>
      <name val="Symbol"/>
      <family val="1"/>
      <charset val="2"/>
    </font>
    <font>
      <i/>
      <sz val="11"/>
      <color theme="1"/>
      <name val="Symbol"/>
      <family val="1"/>
      <charset val="2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9BC2E6"/>
      </bottom>
      <diagonal/>
    </border>
    <border>
      <left/>
      <right/>
      <top/>
      <bottom style="thick">
        <color rgb="FFACCCEA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/>
      <right style="medium">
        <color indexed="64"/>
      </right>
      <top/>
      <bottom style="thick">
        <color rgb="FFACCCEA"/>
      </bottom>
      <diagonal/>
    </border>
    <border>
      <left style="medium">
        <color indexed="64"/>
      </left>
      <right/>
      <top/>
      <bottom style="thick">
        <color rgb="FFACCCEA"/>
      </bottom>
      <diagonal/>
    </border>
    <border>
      <left style="thin">
        <color indexed="64"/>
      </left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5"/>
    <xf numFmtId="0" fontId="1" fillId="0" borderId="1" xfId="1"/>
    <xf numFmtId="0" fontId="3" fillId="0" borderId="3" xfId="3"/>
    <xf numFmtId="164" fontId="0" fillId="0" borderId="0" xfId="0" applyNumberFormat="1"/>
    <xf numFmtId="0" fontId="3" fillId="0" borderId="4" xfId="4" applyBorder="1" applyAlignment="1">
      <alignment horizontal="center"/>
    </xf>
    <xf numFmtId="0" fontId="3" fillId="0" borderId="4" xfId="4" applyBorder="1"/>
    <xf numFmtId="0" fontId="3" fillId="0" borderId="0" xfId="4"/>
    <xf numFmtId="0" fontId="0" fillId="0" borderId="0" xfId="0" applyBorder="1"/>
    <xf numFmtId="0" fontId="3" fillId="0" borderId="9" xfId="3" applyBorder="1"/>
    <xf numFmtId="0" fontId="3" fillId="0" borderId="10" xfId="3" applyBorder="1"/>
    <xf numFmtId="0" fontId="0" fillId="0" borderId="11" xfId="0" quotePrefix="1" applyBorder="1" applyAlignment="1">
      <alignment horizontal="center"/>
    </xf>
    <xf numFmtId="164" fontId="0" fillId="0" borderId="12" xfId="0" applyNumberFormat="1" applyBorder="1"/>
    <xf numFmtId="0" fontId="0" fillId="0" borderId="13" xfId="0" quotePrefix="1" applyBorder="1" applyAlignment="1">
      <alignment horizontal="center"/>
    </xf>
    <xf numFmtId="0" fontId="0" fillId="0" borderId="14" xfId="0" applyBorder="1"/>
    <xf numFmtId="164" fontId="0" fillId="0" borderId="15" xfId="0" applyNumberFormat="1" applyBorder="1"/>
    <xf numFmtId="0" fontId="3" fillId="0" borderId="0" xfId="4" applyAlignment="1">
      <alignment horizontal="right"/>
    </xf>
    <xf numFmtId="0" fontId="0" fillId="0" borderId="0" xfId="0" quotePrefix="1" applyBorder="1" applyAlignment="1">
      <alignment horizontal="center"/>
    </xf>
    <xf numFmtId="164" fontId="0" fillId="0" borderId="0" xfId="0" applyNumberFormat="1" applyBorder="1"/>
    <xf numFmtId="0" fontId="3" fillId="0" borderId="3" xfId="3" applyFill="1"/>
    <xf numFmtId="0" fontId="3" fillId="0" borderId="0" xfId="3" applyBorder="1"/>
    <xf numFmtId="0" fontId="0" fillId="0" borderId="16" xfId="0" quotePrefix="1" applyBorder="1" applyAlignment="1">
      <alignment horizontal="center"/>
    </xf>
    <xf numFmtId="0" fontId="0" fillId="0" borderId="17" xfId="0" applyBorder="1"/>
    <xf numFmtId="164" fontId="0" fillId="0" borderId="18" xfId="0" applyNumberFormat="1" applyBorder="1"/>
    <xf numFmtId="0" fontId="0" fillId="0" borderId="0" xfId="0" applyAlignment="1">
      <alignment horizontal="center"/>
    </xf>
    <xf numFmtId="165" fontId="0" fillId="0" borderId="0" xfId="0" applyNumberFormat="1"/>
    <xf numFmtId="1" fontId="0" fillId="0" borderId="0" xfId="0" applyNumberFormat="1"/>
    <xf numFmtId="0" fontId="0" fillId="0" borderId="11" xfId="0" quotePrefix="1" applyBorder="1"/>
    <xf numFmtId="0" fontId="0" fillId="0" borderId="12" xfId="0" applyBorder="1"/>
    <xf numFmtId="1" fontId="0" fillId="0" borderId="12" xfId="0" applyNumberFormat="1" applyBorder="1"/>
    <xf numFmtId="0" fontId="0" fillId="0" borderId="13" xfId="0" quotePrefix="1" applyBorder="1"/>
    <xf numFmtId="1" fontId="0" fillId="0" borderId="15" xfId="0" applyNumberFormat="1" applyBorder="1"/>
    <xf numFmtId="0" fontId="2" fillId="0" borderId="2" xfId="2"/>
    <xf numFmtId="0" fontId="0" fillId="0" borderId="0" xfId="0" applyAlignment="1">
      <alignment horizontal="right"/>
    </xf>
    <xf numFmtId="0" fontId="3" fillId="0" borderId="3" xfId="3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2" xfId="4" applyBorder="1"/>
    <xf numFmtId="0" fontId="0" fillId="0" borderId="22" xfId="0" applyBorder="1" applyAlignment="1">
      <alignment horizontal="center"/>
    </xf>
    <xf numFmtId="0" fontId="2" fillId="0" borderId="2" xfId="2" applyFill="1"/>
    <xf numFmtId="2" fontId="0" fillId="0" borderId="19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3" xfId="0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12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2" xfId="2" applyAlignment="1">
      <alignment horizontal="left"/>
    </xf>
    <xf numFmtId="165" fontId="10" fillId="0" borderId="12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5" fillId="0" borderId="0" xfId="0" applyFon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3" fillId="0" borderId="3" xfId="3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1" xfId="1" applyAlignment="1">
      <alignment horizontal="left"/>
    </xf>
    <xf numFmtId="0" fontId="1" fillId="0" borderId="1" xfId="1" applyAlignment="1">
      <alignment horizontal="center"/>
    </xf>
    <xf numFmtId="0" fontId="1" fillId="0" borderId="0" xfId="1" applyBorder="1"/>
    <xf numFmtId="0" fontId="2" fillId="0" borderId="0" xfId="2" applyBorder="1"/>
    <xf numFmtId="0" fontId="2" fillId="0" borderId="0" xfId="2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0" borderId="28" xfId="3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0" xfId="0" applyFill="1"/>
    <xf numFmtId="165" fontId="0" fillId="0" borderId="0" xfId="0" applyNumberFormat="1" applyFill="1"/>
    <xf numFmtId="2" fontId="0" fillId="0" borderId="0" xfId="0" applyNumberFormat="1" applyFill="1"/>
    <xf numFmtId="166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3" fillId="0" borderId="3" xfId="3" applyFill="1" applyAlignment="1">
      <alignment horizontal="left"/>
    </xf>
    <xf numFmtId="0" fontId="3" fillId="0" borderId="3" xfId="3" applyFill="1" applyAlignment="1">
      <alignment horizontal="center"/>
    </xf>
    <xf numFmtId="0" fontId="1" fillId="0" borderId="1" xfId="1" applyFill="1" applyAlignment="1">
      <alignment horizontal="left"/>
    </xf>
    <xf numFmtId="0" fontId="1" fillId="0" borderId="1" xfId="1" applyFill="1" applyAlignment="1">
      <alignment horizontal="center"/>
    </xf>
    <xf numFmtId="0" fontId="1" fillId="0" borderId="1" xfId="1" applyFill="1"/>
    <xf numFmtId="0" fontId="10" fillId="0" borderId="0" xfId="0" applyFont="1" applyBorder="1" applyAlignment="1">
      <alignment horizontal="center" vertical="center"/>
    </xf>
    <xf numFmtId="0" fontId="0" fillId="0" borderId="0" xfId="0" quotePrefix="1"/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3" xfId="0" applyBorder="1"/>
    <xf numFmtId="0" fontId="0" fillId="0" borderId="0" xfId="0" applyFill="1" applyBorder="1" applyAlignment="1"/>
    <xf numFmtId="0" fontId="0" fillId="0" borderId="14" xfId="0" applyFill="1" applyBorder="1" applyAlignment="1"/>
    <xf numFmtId="0" fontId="5" fillId="0" borderId="30" xfId="0" applyFont="1" applyFill="1" applyBorder="1" applyAlignment="1">
      <alignment horizontal="center"/>
    </xf>
    <xf numFmtId="2" fontId="0" fillId="0" borderId="0" xfId="0" applyNumberFormat="1" applyFill="1" applyBorder="1" applyAlignment="1"/>
    <xf numFmtId="164" fontId="0" fillId="0" borderId="0" xfId="0" applyNumberFormat="1" applyFill="1" applyBorder="1" applyAlignment="1"/>
    <xf numFmtId="164" fontId="0" fillId="0" borderId="14" xfId="0" applyNumberFormat="1" applyFill="1" applyBorder="1" applyAlignment="1"/>
    <xf numFmtId="164" fontId="10" fillId="0" borderId="12" xfId="0" applyNumberFormat="1" applyFont="1" applyBorder="1" applyAlignment="1">
      <alignment horizontal="center" vertical="center"/>
    </xf>
    <xf numFmtId="167" fontId="0" fillId="0" borderId="0" xfId="0" applyNumberFormat="1" applyFill="1" applyBorder="1" applyAlignment="1"/>
    <xf numFmtId="0" fontId="1" fillId="0" borderId="0" xfId="1" applyBorder="1" applyAlignment="1">
      <alignment horizontal="left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10" fillId="0" borderId="17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5" fillId="0" borderId="30" xfId="0" applyFont="1" applyFill="1" applyBorder="1" applyAlignment="1">
      <alignment horizontal="left"/>
    </xf>
    <xf numFmtId="0" fontId="3" fillId="0" borderId="0" xfId="4" applyAlignment="1">
      <alignment horizontal="center" vertical="center"/>
    </xf>
    <xf numFmtId="0" fontId="3" fillId="0" borderId="23" xfId="4" applyBorder="1" applyAlignment="1">
      <alignment horizontal="center" vertical="center"/>
    </xf>
    <xf numFmtId="0" fontId="3" fillId="0" borderId="3" xfId="3" applyFill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5" xfId="0" applyBorder="1"/>
    <xf numFmtId="164" fontId="10" fillId="0" borderId="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" xfId="2" applyAlignment="1">
      <alignment horizontal="left" vertical="center"/>
    </xf>
    <xf numFmtId="1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169" fontId="0" fillId="0" borderId="14" xfId="6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4" fillId="0" borderId="0" xfId="5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Continuous"/>
    </xf>
    <xf numFmtId="2" fontId="0" fillId="0" borderId="14" xfId="0" applyNumberFormat="1" applyFill="1" applyBorder="1" applyAlignment="1"/>
    <xf numFmtId="168" fontId="0" fillId="0" borderId="0" xfId="0" applyNumberFormat="1" applyFill="1" applyBorder="1" applyAlignment="1"/>
    <xf numFmtId="1" fontId="0" fillId="0" borderId="0" xfId="0" applyNumberFormat="1" applyFill="1" applyBorder="1" applyAlignment="1"/>
    <xf numFmtId="168" fontId="0" fillId="0" borderId="14" xfId="0" applyNumberFormat="1" applyFill="1" applyBorder="1" applyAlignment="1"/>
    <xf numFmtId="0" fontId="24" fillId="0" borderId="3" xfId="3" applyFont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20" xfId="0" applyBorder="1"/>
    <xf numFmtId="166" fontId="0" fillId="0" borderId="4" xfId="0" applyNumberFormat="1" applyBorder="1" applyAlignment="1">
      <alignment horizontal="center"/>
    </xf>
    <xf numFmtId="0" fontId="2" fillId="0" borderId="2" xfId="2" applyAlignment="1">
      <alignment horizontal="center"/>
    </xf>
    <xf numFmtId="0" fontId="3" fillId="0" borderId="0" xfId="3" applyBorder="1" applyAlignment="1">
      <alignment horizontal="center" wrapText="1"/>
    </xf>
    <xf numFmtId="0" fontId="3" fillId="0" borderId="3" xfId="3" applyAlignment="1">
      <alignment horizontal="center" wrapText="1"/>
    </xf>
    <xf numFmtId="0" fontId="3" fillId="0" borderId="0" xfId="3" applyBorder="1" applyAlignment="1">
      <alignment horizontal="center" wrapText="1"/>
    </xf>
    <xf numFmtId="0" fontId="11" fillId="0" borderId="24" xfId="0" applyFont="1" applyBorder="1" applyAlignment="1">
      <alignment horizontal="center" vertical="center"/>
    </xf>
    <xf numFmtId="0" fontId="3" fillId="0" borderId="0" xfId="3" applyFill="1" applyBorder="1" applyAlignment="1">
      <alignment horizontal="center" vertical="center" wrapText="1"/>
    </xf>
    <xf numFmtId="0" fontId="3" fillId="0" borderId="3" xfId="3" applyFill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</cellXfs>
  <cellStyles count="7">
    <cellStyle name="Komma" xfId="6" builtinId="3"/>
    <cellStyle name="Normal" xfId="0" builtinId="0"/>
    <cellStyle name="Overskrift 1" xfId="1" builtinId="16"/>
    <cellStyle name="Overskrift 2" xfId="2" builtinId="17"/>
    <cellStyle name="Overskrift 3" xfId="3" builtinId="18"/>
    <cellStyle name="Overskrift 4" xfId="4" builtinId="19"/>
    <cellStyle name="Titte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Tal</a:t>
            </a:r>
            <a:r>
              <a:rPr lang="nb-NO" baseline="0"/>
              <a:t> kron på åtte myntkast, 200 seriar</a:t>
            </a:r>
            <a:endParaRPr lang="nb-N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'Oppgåve 3.2. Myntkast'!$M$6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'Oppgåve 3.2. Myntkast'!$L$7:$L$15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cat>
          <c:val>
            <c:numRef>
              <c:f>'Oppgåve 3.2. Myntkast'!$M$7:$M$15</c:f>
              <c:numCache>
                <c:formatCode>General</c:formatCode>
                <c:ptCount val="9"/>
                <c:pt idx="0">
                  <c:v>0</c:v>
                </c:pt>
                <c:pt idx="1">
                  <c:v>7</c:v>
                </c:pt>
                <c:pt idx="2">
                  <c:v>28</c:v>
                </c:pt>
                <c:pt idx="3">
                  <c:v>30</c:v>
                </c:pt>
                <c:pt idx="4">
                  <c:v>59</c:v>
                </c:pt>
                <c:pt idx="5">
                  <c:v>52</c:v>
                </c:pt>
                <c:pt idx="6">
                  <c:v>17</c:v>
                </c:pt>
                <c:pt idx="7">
                  <c:v>7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C-4057-AF41-5AC78236BF7F}"/>
            </c:ext>
          </c:extLst>
        </c:ser>
        <c:ser>
          <c:idx val="1"/>
          <c:order val="1"/>
          <c:tx>
            <c:strRef>
              <c:f>'Oppgåve 3.2. Myntkast'!$N$6</c:f>
              <c:strCache>
                <c:ptCount val="1"/>
                <c:pt idx="0">
                  <c:v>Forventa verdi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'Oppgåve 3.2. Myntkast'!$L$7:$L$15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cat>
          <c:val>
            <c:numRef>
              <c:f>'Oppgåve 3.2. Myntkast'!$N$7:$N$15</c:f>
              <c:numCache>
                <c:formatCode>0.0</c:formatCode>
                <c:ptCount val="9"/>
                <c:pt idx="0">
                  <c:v>0.78125000000000022</c:v>
                </c:pt>
                <c:pt idx="1">
                  <c:v>6.2499999999999982</c:v>
                </c:pt>
                <c:pt idx="2">
                  <c:v>21.875000000000011</c:v>
                </c:pt>
                <c:pt idx="3">
                  <c:v>43.75</c:v>
                </c:pt>
                <c:pt idx="4">
                  <c:v>54.687500000000014</c:v>
                </c:pt>
                <c:pt idx="5">
                  <c:v>43.75</c:v>
                </c:pt>
                <c:pt idx="6">
                  <c:v>21.875000000000011</c:v>
                </c:pt>
                <c:pt idx="7">
                  <c:v>6.2500000000000018</c:v>
                </c:pt>
                <c:pt idx="8">
                  <c:v>0.78125000000000022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C-4057-AF41-5AC78236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110200"/>
        <c:axId val="570112824"/>
      </c:barChart>
      <c:catAx>
        <c:axId val="570110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Utfall / tal kron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0112824"/>
        <c:crosses val="autoZero"/>
        <c:auto val="1"/>
        <c:lblAlgn val="ctr"/>
        <c:lblOffset val="100"/>
        <c:noMultiLvlLbl val="0"/>
      </c:catAx>
      <c:valAx>
        <c:axId val="5701128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0110200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'Oppgåve 3.3. Simulering av høgd'!$F$9</c:f>
              <c:strCache>
                <c:ptCount val="1"/>
                <c:pt idx="0">
                  <c:v>Antal av 200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'Oppgåve 3.3. Simulering av høgd'!$E$10:$E$22</c:f>
              <c:strCache>
                <c:ptCount val="13"/>
                <c:pt idx="0">
                  <c:v>&lt; 150 cm</c:v>
                </c:pt>
                <c:pt idx="1">
                  <c:v>150-153 cm</c:v>
                </c:pt>
                <c:pt idx="2">
                  <c:v>153-156 cm</c:v>
                </c:pt>
                <c:pt idx="3">
                  <c:v>156-159 cm</c:v>
                </c:pt>
                <c:pt idx="4">
                  <c:v>159-162 cm</c:v>
                </c:pt>
                <c:pt idx="5">
                  <c:v>162-165 cm</c:v>
                </c:pt>
                <c:pt idx="6">
                  <c:v>165-168 cm</c:v>
                </c:pt>
                <c:pt idx="7">
                  <c:v>168-171cm</c:v>
                </c:pt>
                <c:pt idx="8">
                  <c:v>171-174 cm</c:v>
                </c:pt>
                <c:pt idx="9">
                  <c:v>174-177 cm</c:v>
                </c:pt>
                <c:pt idx="10">
                  <c:v>177-180 cm</c:v>
                </c:pt>
                <c:pt idx="11">
                  <c:v>180-183 cm</c:v>
                </c:pt>
                <c:pt idx="12">
                  <c:v>&gt; 183 cm</c:v>
                </c:pt>
              </c:strCache>
            </c:strRef>
          </c:cat>
          <c:val>
            <c:numRef>
              <c:f>'Oppgåve 3.3. Simulering av høgd'!$F$10:$F$22</c:f>
              <c:numCache>
                <c:formatCode>0</c:formatCode>
                <c:ptCount val="13"/>
                <c:pt idx="0" formatCode="General">
                  <c:v>1</c:v>
                </c:pt>
                <c:pt idx="1">
                  <c:v>1</c:v>
                </c:pt>
                <c:pt idx="2">
                  <c:v>12</c:v>
                </c:pt>
                <c:pt idx="3">
                  <c:v>11</c:v>
                </c:pt>
                <c:pt idx="4">
                  <c:v>28</c:v>
                </c:pt>
                <c:pt idx="5">
                  <c:v>31</c:v>
                </c:pt>
                <c:pt idx="6">
                  <c:v>30</c:v>
                </c:pt>
                <c:pt idx="7">
                  <c:v>46</c:v>
                </c:pt>
                <c:pt idx="8">
                  <c:v>23</c:v>
                </c:pt>
                <c:pt idx="9">
                  <c:v>7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1-4FCE-998B-8209B07E8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275632"/>
        <c:axId val="604280224"/>
      </c:barChart>
      <c:catAx>
        <c:axId val="604275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Høgdintervall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4280224"/>
        <c:crosses val="autoZero"/>
        <c:auto val="1"/>
        <c:lblAlgn val="ctr"/>
        <c:lblOffset val="100"/>
        <c:noMultiLvlLbl val="0"/>
      </c:catAx>
      <c:valAx>
        <c:axId val="60428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Antal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0427563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Tid Trh-test mot tid AT-test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'Oppgåve 9.1'!$D$4:$D$4</c:f>
              <c:strCache>
                <c:ptCount val="1"/>
                <c:pt idx="0">
                  <c:v>Tid Trh-test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39402580927384079"/>
                  <c:y val="-3.807560513269174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-0,69 x + 25,5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'Oppgåve 9.1'!$C$5:$C$26</c:f>
              <c:numCache>
                <c:formatCode>General</c:formatCode>
                <c:ptCount val="22"/>
                <c:pt idx="0">
                  <c:v>16</c:v>
                </c:pt>
                <c:pt idx="1">
                  <c:v>9</c:v>
                </c:pt>
                <c:pt idx="2">
                  <c:v>17.2</c:v>
                </c:pt>
                <c:pt idx="3">
                  <c:v>15.14</c:v>
                </c:pt>
                <c:pt idx="4">
                  <c:v>19.34</c:v>
                </c:pt>
                <c:pt idx="5">
                  <c:v>19</c:v>
                </c:pt>
                <c:pt idx="6">
                  <c:v>11</c:v>
                </c:pt>
                <c:pt idx="7">
                  <c:v>18</c:v>
                </c:pt>
                <c:pt idx="8">
                  <c:v>11</c:v>
                </c:pt>
                <c:pt idx="9">
                  <c:v>16.22</c:v>
                </c:pt>
                <c:pt idx="10">
                  <c:v>15</c:v>
                </c:pt>
                <c:pt idx="11">
                  <c:v>17</c:v>
                </c:pt>
                <c:pt idx="12">
                  <c:v>19</c:v>
                </c:pt>
                <c:pt idx="13">
                  <c:v>14</c:v>
                </c:pt>
                <c:pt idx="14">
                  <c:v>4</c:v>
                </c:pt>
                <c:pt idx="15">
                  <c:v>9</c:v>
                </c:pt>
                <c:pt idx="16">
                  <c:v>13</c:v>
                </c:pt>
                <c:pt idx="17">
                  <c:v>12.49</c:v>
                </c:pt>
                <c:pt idx="18">
                  <c:v>5.4</c:v>
                </c:pt>
                <c:pt idx="19">
                  <c:v>5.07</c:v>
                </c:pt>
                <c:pt idx="20">
                  <c:v>17</c:v>
                </c:pt>
                <c:pt idx="21">
                  <c:v>8</c:v>
                </c:pt>
              </c:numCache>
            </c:numRef>
          </c:xVal>
          <c:yVal>
            <c:numRef>
              <c:f>'Oppgåve 9.1'!$D$5:$D$26</c:f>
              <c:numCache>
                <c:formatCode>General</c:formatCode>
                <c:ptCount val="22"/>
                <c:pt idx="0">
                  <c:v>15.08</c:v>
                </c:pt>
                <c:pt idx="1">
                  <c:v>20.13</c:v>
                </c:pt>
                <c:pt idx="2">
                  <c:v>11.53</c:v>
                </c:pt>
                <c:pt idx="3">
                  <c:v>16.850000000000001</c:v>
                </c:pt>
                <c:pt idx="4">
                  <c:v>12.5</c:v>
                </c:pt>
                <c:pt idx="5">
                  <c:v>13.25</c:v>
                </c:pt>
                <c:pt idx="6">
                  <c:v>19.93</c:v>
                </c:pt>
                <c:pt idx="7">
                  <c:v>13.32</c:v>
                </c:pt>
                <c:pt idx="8">
                  <c:v>14.3</c:v>
                </c:pt>
                <c:pt idx="9">
                  <c:v>13.92</c:v>
                </c:pt>
                <c:pt idx="10">
                  <c:v>14.83</c:v>
                </c:pt>
                <c:pt idx="11">
                  <c:v>13.47</c:v>
                </c:pt>
                <c:pt idx="12">
                  <c:v>11.22</c:v>
                </c:pt>
                <c:pt idx="13">
                  <c:v>13.37</c:v>
                </c:pt>
                <c:pt idx="14">
                  <c:v>21.58</c:v>
                </c:pt>
                <c:pt idx="15">
                  <c:v>18.52</c:v>
                </c:pt>
                <c:pt idx="16">
                  <c:v>17.55</c:v>
                </c:pt>
                <c:pt idx="17">
                  <c:v>17.82</c:v>
                </c:pt>
                <c:pt idx="18">
                  <c:v>21.4</c:v>
                </c:pt>
                <c:pt idx="19">
                  <c:v>22.45</c:v>
                </c:pt>
                <c:pt idx="20">
                  <c:v>15.1</c:v>
                </c:pt>
                <c:pt idx="21">
                  <c:v>21.92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61-456A-92C4-5FF54D62B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190192"/>
        <c:axId val="475194128"/>
      </c:scatterChart>
      <c:valAx>
        <c:axId val="475190192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Tid</a:t>
                </a:r>
                <a:r>
                  <a:rPr lang="nb-NO" baseline="0"/>
                  <a:t> AT-test / min</a:t>
                </a:r>
                <a:endParaRPr lang="nb-N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5194128"/>
        <c:crosses val="autoZero"/>
        <c:crossBetween val="midCat"/>
      </c:valAx>
      <c:valAx>
        <c:axId val="475194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Tid Trondheimstest / min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5190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Tid Trh-test mot </a:t>
            </a:r>
            <a:r>
              <a:rPr lang="en-US" i="1"/>
              <a:t>c</a:t>
            </a:r>
            <a:r>
              <a:rPr lang="en-US"/>
              <a:t>La</a:t>
            </a:r>
            <a:r>
              <a:rPr lang="en-US" baseline="-25000"/>
              <a:t>8 min</a:t>
            </a:r>
            <a:r>
              <a:rPr lang="en-US"/>
              <a:t> AT-test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'Oppgåve 9.1'!$D$4:$D$4</c:f>
              <c:strCache>
                <c:ptCount val="1"/>
                <c:pt idx="0">
                  <c:v>Tid Trh-test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1.847681539807524E-2"/>
                  <c:y val="0.2452358559346748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1,08 x + 10,7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'Oppgåve 9.1'!$E$5:$E$26</c:f>
              <c:numCache>
                <c:formatCode>General</c:formatCode>
                <c:ptCount val="22"/>
                <c:pt idx="0">
                  <c:v>2.7</c:v>
                </c:pt>
                <c:pt idx="1">
                  <c:v>8.1</c:v>
                </c:pt>
                <c:pt idx="2">
                  <c:v>2.1</c:v>
                </c:pt>
                <c:pt idx="3">
                  <c:v>3.3</c:v>
                </c:pt>
                <c:pt idx="4">
                  <c:v>2.6</c:v>
                </c:pt>
                <c:pt idx="5">
                  <c:v>1.7</c:v>
                </c:pt>
                <c:pt idx="6">
                  <c:v>8.3000000000000007</c:v>
                </c:pt>
                <c:pt idx="7">
                  <c:v>3.8</c:v>
                </c:pt>
                <c:pt idx="8">
                  <c:v>6.2</c:v>
                </c:pt>
                <c:pt idx="9">
                  <c:v>2.7</c:v>
                </c:pt>
                <c:pt idx="10">
                  <c:v>2.4</c:v>
                </c:pt>
                <c:pt idx="11">
                  <c:v>3.1</c:v>
                </c:pt>
                <c:pt idx="12">
                  <c:v>1.4</c:v>
                </c:pt>
                <c:pt idx="13">
                  <c:v>3.4</c:v>
                </c:pt>
                <c:pt idx="15">
                  <c:v>8</c:v>
                </c:pt>
                <c:pt idx="16">
                  <c:v>5.8</c:v>
                </c:pt>
                <c:pt idx="17">
                  <c:v>7.3</c:v>
                </c:pt>
                <c:pt idx="20">
                  <c:v>3.3</c:v>
                </c:pt>
                <c:pt idx="21">
                  <c:v>9</c:v>
                </c:pt>
              </c:numCache>
            </c:numRef>
          </c:xVal>
          <c:yVal>
            <c:numRef>
              <c:f>'Oppgåve 9.1'!$D$5:$D$26</c:f>
              <c:numCache>
                <c:formatCode>General</c:formatCode>
                <c:ptCount val="22"/>
                <c:pt idx="0">
                  <c:v>15.08</c:v>
                </c:pt>
                <c:pt idx="1">
                  <c:v>20.13</c:v>
                </c:pt>
                <c:pt idx="2">
                  <c:v>11.53</c:v>
                </c:pt>
                <c:pt idx="3">
                  <c:v>16.850000000000001</c:v>
                </c:pt>
                <c:pt idx="4">
                  <c:v>12.5</c:v>
                </c:pt>
                <c:pt idx="5">
                  <c:v>13.25</c:v>
                </c:pt>
                <c:pt idx="6">
                  <c:v>19.93</c:v>
                </c:pt>
                <c:pt idx="7">
                  <c:v>13.32</c:v>
                </c:pt>
                <c:pt idx="8">
                  <c:v>14.3</c:v>
                </c:pt>
                <c:pt idx="9">
                  <c:v>13.92</c:v>
                </c:pt>
                <c:pt idx="10">
                  <c:v>14.83</c:v>
                </c:pt>
                <c:pt idx="11">
                  <c:v>13.47</c:v>
                </c:pt>
                <c:pt idx="12">
                  <c:v>11.22</c:v>
                </c:pt>
                <c:pt idx="13">
                  <c:v>13.37</c:v>
                </c:pt>
                <c:pt idx="14">
                  <c:v>21.58</c:v>
                </c:pt>
                <c:pt idx="15">
                  <c:v>18.52</c:v>
                </c:pt>
                <c:pt idx="16">
                  <c:v>17.55</c:v>
                </c:pt>
                <c:pt idx="17">
                  <c:v>17.82</c:v>
                </c:pt>
                <c:pt idx="18">
                  <c:v>21.4</c:v>
                </c:pt>
                <c:pt idx="19">
                  <c:v>22.45</c:v>
                </c:pt>
                <c:pt idx="20">
                  <c:v>15.1</c:v>
                </c:pt>
                <c:pt idx="21">
                  <c:v>21.92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9C-498E-A1E8-60A376F08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190192"/>
        <c:axId val="475194128"/>
      </c:scatterChart>
      <c:valAx>
        <c:axId val="475190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Mjølkesyrekons.</a:t>
                </a:r>
                <a:r>
                  <a:rPr lang="nb-NO" baseline="0"/>
                  <a:t> (8 min) / (mmol L</a:t>
                </a:r>
                <a:r>
                  <a:rPr lang="nb-NO" baseline="30000"/>
                  <a:t>-1</a:t>
                </a:r>
                <a:r>
                  <a:rPr lang="nb-NO" baseline="0"/>
                  <a:t>)</a:t>
                </a:r>
                <a:endParaRPr lang="nb-N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5194128"/>
        <c:crosses val="autoZero"/>
        <c:crossBetween val="midCat"/>
      </c:valAx>
      <c:valAx>
        <c:axId val="475194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Tid Trondheimstest / min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5190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AT-test:  </a:t>
            </a:r>
            <a:r>
              <a:rPr lang="en-US" sz="1400" b="0" i="1" baseline="0">
                <a:effectLst/>
              </a:rPr>
              <a:t>c</a:t>
            </a:r>
            <a:r>
              <a:rPr lang="en-US" sz="1400" b="0" i="0" baseline="0">
                <a:effectLst/>
              </a:rPr>
              <a:t>La</a:t>
            </a:r>
            <a:r>
              <a:rPr lang="en-US" sz="1400" b="0" i="0" baseline="-25000">
                <a:effectLst/>
              </a:rPr>
              <a:t>8 min</a:t>
            </a:r>
            <a:r>
              <a:rPr lang="en-US" sz="1400" b="0" i="0" baseline="0">
                <a:effectLst/>
              </a:rPr>
              <a:t> </a:t>
            </a:r>
            <a:r>
              <a:rPr lang="en-US" sz="1400"/>
              <a:t>mot slutt-tid</a:t>
            </a:r>
          </a:p>
        </c:rich>
      </c:tx>
      <c:layout>
        <c:manualLayout>
          <c:xMode val="edge"/>
          <c:yMode val="edge"/>
          <c:x val="0.267423447069116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'Oppgåve 9.1'!$D$4:$D$4</c:f>
              <c:strCache>
                <c:ptCount val="1"/>
                <c:pt idx="0">
                  <c:v>Tid Trh-test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8.9006999125109364E-3"/>
                  <c:y val="-0.436641149023038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-0,65 x + 14,0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b-NO"/>
                </a:p>
              </c:txPr>
            </c:trendlineLbl>
          </c:trendline>
          <c:xVal>
            <c:numRef>
              <c:f>'Oppgåve 9.1'!$C$5:$C$26</c:f>
              <c:numCache>
                <c:formatCode>General</c:formatCode>
                <c:ptCount val="22"/>
                <c:pt idx="0">
                  <c:v>16</c:v>
                </c:pt>
                <c:pt idx="1">
                  <c:v>9</c:v>
                </c:pt>
                <c:pt idx="2">
                  <c:v>17.2</c:v>
                </c:pt>
                <c:pt idx="3">
                  <c:v>15.14</c:v>
                </c:pt>
                <c:pt idx="4">
                  <c:v>19.34</c:v>
                </c:pt>
                <c:pt idx="5">
                  <c:v>19</c:v>
                </c:pt>
                <c:pt idx="6">
                  <c:v>11</c:v>
                </c:pt>
                <c:pt idx="7">
                  <c:v>18</c:v>
                </c:pt>
                <c:pt idx="8">
                  <c:v>11</c:v>
                </c:pt>
                <c:pt idx="9">
                  <c:v>16.22</c:v>
                </c:pt>
                <c:pt idx="10">
                  <c:v>15</c:v>
                </c:pt>
                <c:pt idx="11">
                  <c:v>17</c:v>
                </c:pt>
                <c:pt idx="12">
                  <c:v>19</c:v>
                </c:pt>
                <c:pt idx="13">
                  <c:v>14</c:v>
                </c:pt>
                <c:pt idx="14">
                  <c:v>4</c:v>
                </c:pt>
                <c:pt idx="15">
                  <c:v>9</c:v>
                </c:pt>
                <c:pt idx="16">
                  <c:v>13</c:v>
                </c:pt>
                <c:pt idx="17">
                  <c:v>12.49</c:v>
                </c:pt>
                <c:pt idx="18">
                  <c:v>5.4</c:v>
                </c:pt>
                <c:pt idx="19">
                  <c:v>5.07</c:v>
                </c:pt>
                <c:pt idx="20">
                  <c:v>17</c:v>
                </c:pt>
                <c:pt idx="21">
                  <c:v>8</c:v>
                </c:pt>
              </c:numCache>
            </c:numRef>
          </c:xVal>
          <c:yVal>
            <c:numRef>
              <c:f>'Oppgåve 9.1'!$E$5:$E$26</c:f>
              <c:numCache>
                <c:formatCode>General</c:formatCode>
                <c:ptCount val="22"/>
                <c:pt idx="0">
                  <c:v>2.7</c:v>
                </c:pt>
                <c:pt idx="1">
                  <c:v>8.1</c:v>
                </c:pt>
                <c:pt idx="2">
                  <c:v>2.1</c:v>
                </c:pt>
                <c:pt idx="3">
                  <c:v>3.3</c:v>
                </c:pt>
                <c:pt idx="4">
                  <c:v>2.6</c:v>
                </c:pt>
                <c:pt idx="5">
                  <c:v>1.7</c:v>
                </c:pt>
                <c:pt idx="6">
                  <c:v>8.3000000000000007</c:v>
                </c:pt>
                <c:pt idx="7">
                  <c:v>3.8</c:v>
                </c:pt>
                <c:pt idx="8">
                  <c:v>6.2</c:v>
                </c:pt>
                <c:pt idx="9">
                  <c:v>2.7</c:v>
                </c:pt>
                <c:pt idx="10">
                  <c:v>2.4</c:v>
                </c:pt>
                <c:pt idx="11">
                  <c:v>3.1</c:v>
                </c:pt>
                <c:pt idx="12">
                  <c:v>1.4</c:v>
                </c:pt>
                <c:pt idx="13">
                  <c:v>3.4</c:v>
                </c:pt>
                <c:pt idx="15">
                  <c:v>8</c:v>
                </c:pt>
                <c:pt idx="16">
                  <c:v>5.8</c:v>
                </c:pt>
                <c:pt idx="17">
                  <c:v>7.3</c:v>
                </c:pt>
                <c:pt idx="20">
                  <c:v>3.3</c:v>
                </c:pt>
                <c:pt idx="21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DB-44F5-B353-A16079AE8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5190192"/>
        <c:axId val="475194128"/>
      </c:scatterChart>
      <c:valAx>
        <c:axId val="475190192"/>
        <c:scaling>
          <c:orientation val="minMax"/>
          <c:max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Tid</a:t>
                </a:r>
                <a:r>
                  <a:rPr lang="nb-NO" baseline="0"/>
                  <a:t> AT-test / min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5194128"/>
        <c:crosses val="autoZero"/>
        <c:crossBetween val="midCat"/>
      </c:valAx>
      <c:valAx>
        <c:axId val="4751941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Tid Trondheimstest / min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75190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25</xdr:row>
      <xdr:rowOff>140970</xdr:rowOff>
    </xdr:from>
    <xdr:to>
      <xdr:col>16</xdr:col>
      <xdr:colOff>320040</xdr:colOff>
      <xdr:row>40</xdr:row>
      <xdr:rowOff>140970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701040</xdr:colOff>
      <xdr:row>4</xdr:row>
      <xdr:rowOff>148590</xdr:rowOff>
    </xdr:from>
    <xdr:to>
      <xdr:col>13</xdr:col>
      <xdr:colOff>518160</xdr:colOff>
      <xdr:row>19</xdr:row>
      <xdr:rowOff>133350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350520</xdr:colOff>
      <xdr:row>30</xdr:row>
      <xdr:rowOff>41910</xdr:rowOff>
    </xdr:from>
    <xdr:ext cx="65" cy="172227"/>
    <xdr:sp macro="" textlink="">
      <xdr:nvSpPr>
        <xdr:cNvPr id="2" name="TekstSylinder 1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30</xdr:row>
      <xdr:rowOff>41910</xdr:rowOff>
    </xdr:from>
    <xdr:ext cx="65" cy="172227"/>
    <xdr:sp macro="" textlink="">
      <xdr:nvSpPr>
        <xdr:cNvPr id="3" name="TekstSylinder 2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30</xdr:row>
      <xdr:rowOff>41910</xdr:rowOff>
    </xdr:from>
    <xdr:ext cx="65" cy="172227"/>
    <xdr:sp macro="" textlink="">
      <xdr:nvSpPr>
        <xdr:cNvPr id="4" name="TekstSylinder 3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5" name="TekstSylinder 4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6" name="TekstSylinder 5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7" name="TekstSylinder 6"/>
        <xdr:cNvSpPr txBox="1"/>
      </xdr:nvSpPr>
      <xdr:spPr>
        <a:xfrm>
          <a:off x="1744980" y="62826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43</xdr:row>
      <xdr:rowOff>41910</xdr:rowOff>
    </xdr:from>
    <xdr:ext cx="65" cy="172227"/>
    <xdr:sp macro="" textlink="">
      <xdr:nvSpPr>
        <xdr:cNvPr id="8" name="TekstSylinder 7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43</xdr:row>
      <xdr:rowOff>41910</xdr:rowOff>
    </xdr:from>
    <xdr:ext cx="65" cy="172227"/>
    <xdr:sp macro="" textlink="">
      <xdr:nvSpPr>
        <xdr:cNvPr id="9" name="TekstSylinder 8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43</xdr:row>
      <xdr:rowOff>41910</xdr:rowOff>
    </xdr:from>
    <xdr:ext cx="65" cy="172227"/>
    <xdr:sp macro="" textlink="">
      <xdr:nvSpPr>
        <xdr:cNvPr id="10" name="TekstSylinder 9"/>
        <xdr:cNvSpPr txBox="1"/>
      </xdr:nvSpPr>
      <xdr:spPr>
        <a:xfrm>
          <a:off x="1744980" y="83324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54</xdr:row>
      <xdr:rowOff>41910</xdr:rowOff>
    </xdr:from>
    <xdr:ext cx="65" cy="172227"/>
    <xdr:sp macro="" textlink="">
      <xdr:nvSpPr>
        <xdr:cNvPr id="11" name="TekstSylinder 10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54</xdr:row>
      <xdr:rowOff>41910</xdr:rowOff>
    </xdr:from>
    <xdr:ext cx="65" cy="172227"/>
    <xdr:sp macro="" textlink="">
      <xdr:nvSpPr>
        <xdr:cNvPr id="12" name="TekstSylinder 11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54</xdr:row>
      <xdr:rowOff>41910</xdr:rowOff>
    </xdr:from>
    <xdr:ext cx="65" cy="172227"/>
    <xdr:sp macro="" textlink="">
      <xdr:nvSpPr>
        <xdr:cNvPr id="13" name="TekstSylinder 12"/>
        <xdr:cNvSpPr txBox="1"/>
      </xdr:nvSpPr>
      <xdr:spPr>
        <a:xfrm>
          <a:off x="1744980" y="10351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65</xdr:row>
      <xdr:rowOff>41910</xdr:rowOff>
    </xdr:from>
    <xdr:ext cx="65" cy="172227"/>
    <xdr:sp macro="" textlink="">
      <xdr:nvSpPr>
        <xdr:cNvPr id="14" name="TekstSylinder 13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65</xdr:row>
      <xdr:rowOff>41910</xdr:rowOff>
    </xdr:from>
    <xdr:ext cx="65" cy="172227"/>
    <xdr:sp macro="" textlink="">
      <xdr:nvSpPr>
        <xdr:cNvPr id="15" name="TekstSylinder 14"/>
        <xdr:cNvSpPr txBox="1"/>
      </xdr:nvSpPr>
      <xdr:spPr>
        <a:xfrm>
          <a:off x="675894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65</xdr:row>
      <xdr:rowOff>41910</xdr:rowOff>
    </xdr:from>
    <xdr:ext cx="65" cy="172227"/>
    <xdr:sp macro="" textlink="">
      <xdr:nvSpPr>
        <xdr:cNvPr id="16" name="TekstSylinder 15"/>
        <xdr:cNvSpPr txBox="1"/>
      </xdr:nvSpPr>
      <xdr:spPr>
        <a:xfrm>
          <a:off x="1744980" y="12371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14</xdr:row>
      <xdr:rowOff>57150</xdr:rowOff>
    </xdr:from>
    <xdr:ext cx="65" cy="172227"/>
    <xdr:sp macro="" textlink="">
      <xdr:nvSpPr>
        <xdr:cNvPr id="17" name="TekstSylinder 16"/>
        <xdr:cNvSpPr txBox="1"/>
      </xdr:nvSpPr>
      <xdr:spPr>
        <a:xfrm>
          <a:off x="6758940" y="28079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14</xdr:row>
      <xdr:rowOff>57150</xdr:rowOff>
    </xdr:from>
    <xdr:ext cx="65" cy="172227"/>
    <xdr:sp macro="" textlink="">
      <xdr:nvSpPr>
        <xdr:cNvPr id="18" name="TekstSylinder 17"/>
        <xdr:cNvSpPr txBox="1"/>
      </xdr:nvSpPr>
      <xdr:spPr>
        <a:xfrm>
          <a:off x="6758940" y="28079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twoCellAnchor>
    <xdr:from>
      <xdr:col>9</xdr:col>
      <xdr:colOff>266700</xdr:colOff>
      <xdr:row>8</xdr:row>
      <xdr:rowOff>167640</xdr:rowOff>
    </xdr:from>
    <xdr:to>
      <xdr:col>9</xdr:col>
      <xdr:colOff>457200</xdr:colOff>
      <xdr:row>9</xdr:row>
      <xdr:rowOff>160020</xdr:rowOff>
    </xdr:to>
    <xdr:pic>
      <xdr:nvPicPr>
        <xdr:cNvPr id="19" name="Bild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996440"/>
          <a:ext cx="1905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266700</xdr:colOff>
      <xdr:row>19</xdr:row>
      <xdr:rowOff>167640</xdr:rowOff>
    </xdr:from>
    <xdr:to>
      <xdr:col>9</xdr:col>
      <xdr:colOff>457200</xdr:colOff>
      <xdr:row>20</xdr:row>
      <xdr:rowOff>160020</xdr:rowOff>
    </xdr:to>
    <xdr:pic>
      <xdr:nvPicPr>
        <xdr:cNvPr id="20" name="Bild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4244340"/>
          <a:ext cx="1905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266700</xdr:colOff>
      <xdr:row>31</xdr:row>
      <xdr:rowOff>167640</xdr:rowOff>
    </xdr:from>
    <xdr:to>
      <xdr:col>9</xdr:col>
      <xdr:colOff>457200</xdr:colOff>
      <xdr:row>32</xdr:row>
      <xdr:rowOff>160020</xdr:rowOff>
    </xdr:to>
    <xdr:pic>
      <xdr:nvPicPr>
        <xdr:cNvPr id="21" name="Bild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996440"/>
          <a:ext cx="19050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350520</xdr:colOff>
      <xdr:row>65</xdr:row>
      <xdr:rowOff>41910</xdr:rowOff>
    </xdr:from>
    <xdr:ext cx="65" cy="172227"/>
    <xdr:sp macro="" textlink="">
      <xdr:nvSpPr>
        <xdr:cNvPr id="22" name="TekstSylinder 21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65</xdr:row>
      <xdr:rowOff>41910</xdr:rowOff>
    </xdr:from>
    <xdr:ext cx="65" cy="172227"/>
    <xdr:sp macro="" textlink="">
      <xdr:nvSpPr>
        <xdr:cNvPr id="23" name="TekstSylinder 22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65</xdr:row>
      <xdr:rowOff>41910</xdr:rowOff>
    </xdr:from>
    <xdr:ext cx="65" cy="172227"/>
    <xdr:sp macro="" textlink="">
      <xdr:nvSpPr>
        <xdr:cNvPr id="24" name="TekstSylinder 23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54</xdr:row>
      <xdr:rowOff>41910</xdr:rowOff>
    </xdr:from>
    <xdr:ext cx="65" cy="172227"/>
    <xdr:sp macro="" textlink="">
      <xdr:nvSpPr>
        <xdr:cNvPr id="25" name="TekstSylinder 24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54</xdr:row>
      <xdr:rowOff>41910</xdr:rowOff>
    </xdr:from>
    <xdr:ext cx="65" cy="172227"/>
    <xdr:sp macro="" textlink="">
      <xdr:nvSpPr>
        <xdr:cNvPr id="26" name="TekstSylinder 25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54</xdr:row>
      <xdr:rowOff>41910</xdr:rowOff>
    </xdr:from>
    <xdr:ext cx="65" cy="172227"/>
    <xdr:sp macro="" textlink="">
      <xdr:nvSpPr>
        <xdr:cNvPr id="27" name="TekstSylinder 26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43</xdr:row>
      <xdr:rowOff>41910</xdr:rowOff>
    </xdr:from>
    <xdr:ext cx="65" cy="172227"/>
    <xdr:sp macro="" textlink="">
      <xdr:nvSpPr>
        <xdr:cNvPr id="28" name="TekstSylinder 27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43</xdr:row>
      <xdr:rowOff>41910</xdr:rowOff>
    </xdr:from>
    <xdr:ext cx="65" cy="172227"/>
    <xdr:sp macro="" textlink="">
      <xdr:nvSpPr>
        <xdr:cNvPr id="29" name="TekstSylinder 28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43</xdr:row>
      <xdr:rowOff>41910</xdr:rowOff>
    </xdr:from>
    <xdr:ext cx="65" cy="172227"/>
    <xdr:sp macro="" textlink="">
      <xdr:nvSpPr>
        <xdr:cNvPr id="30" name="TekstSylinder 29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31" name="TekstSylinder 30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32" name="TekstSylinder 31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33" name="TekstSylinder 32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33</xdr:row>
      <xdr:rowOff>41910</xdr:rowOff>
    </xdr:from>
    <xdr:ext cx="65" cy="172227"/>
    <xdr:sp macro="" textlink="">
      <xdr:nvSpPr>
        <xdr:cNvPr id="34" name="TekstSylinder 33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33</xdr:row>
      <xdr:rowOff>41910</xdr:rowOff>
    </xdr:from>
    <xdr:ext cx="65" cy="172227"/>
    <xdr:sp macro="" textlink="">
      <xdr:nvSpPr>
        <xdr:cNvPr id="35" name="TekstSylinder 34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33</xdr:row>
      <xdr:rowOff>41910</xdr:rowOff>
    </xdr:from>
    <xdr:ext cx="65" cy="172227"/>
    <xdr:sp macro="" textlink="">
      <xdr:nvSpPr>
        <xdr:cNvPr id="36" name="TekstSylinder 35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43</xdr:row>
      <xdr:rowOff>41910</xdr:rowOff>
    </xdr:from>
    <xdr:ext cx="65" cy="172227"/>
    <xdr:sp macro="" textlink="">
      <xdr:nvSpPr>
        <xdr:cNvPr id="37" name="TekstSylinder 36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43</xdr:row>
      <xdr:rowOff>41910</xdr:rowOff>
    </xdr:from>
    <xdr:ext cx="65" cy="172227"/>
    <xdr:sp macro="" textlink="">
      <xdr:nvSpPr>
        <xdr:cNvPr id="38" name="TekstSylinder 37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43</xdr:row>
      <xdr:rowOff>41910</xdr:rowOff>
    </xdr:from>
    <xdr:ext cx="65" cy="172227"/>
    <xdr:sp macro="" textlink="">
      <xdr:nvSpPr>
        <xdr:cNvPr id="39" name="TekstSylinder 38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44</xdr:row>
      <xdr:rowOff>41910</xdr:rowOff>
    </xdr:from>
    <xdr:ext cx="65" cy="172227"/>
    <xdr:sp macro="" textlink="">
      <xdr:nvSpPr>
        <xdr:cNvPr id="40" name="TekstSylinder 39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44</xdr:row>
      <xdr:rowOff>41910</xdr:rowOff>
    </xdr:from>
    <xdr:ext cx="65" cy="172227"/>
    <xdr:sp macro="" textlink="">
      <xdr:nvSpPr>
        <xdr:cNvPr id="41" name="TekstSylinder 40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44</xdr:row>
      <xdr:rowOff>41910</xdr:rowOff>
    </xdr:from>
    <xdr:ext cx="65" cy="172227"/>
    <xdr:sp macro="" textlink="">
      <xdr:nvSpPr>
        <xdr:cNvPr id="42" name="TekstSylinder 41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54</xdr:row>
      <xdr:rowOff>41910</xdr:rowOff>
    </xdr:from>
    <xdr:ext cx="65" cy="172227"/>
    <xdr:sp macro="" textlink="">
      <xdr:nvSpPr>
        <xdr:cNvPr id="43" name="TekstSylinder 42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54</xdr:row>
      <xdr:rowOff>41910</xdr:rowOff>
    </xdr:from>
    <xdr:ext cx="65" cy="172227"/>
    <xdr:sp macro="" textlink="">
      <xdr:nvSpPr>
        <xdr:cNvPr id="44" name="TekstSylinder 43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54</xdr:row>
      <xdr:rowOff>41910</xdr:rowOff>
    </xdr:from>
    <xdr:ext cx="65" cy="172227"/>
    <xdr:sp macro="" textlink="">
      <xdr:nvSpPr>
        <xdr:cNvPr id="45" name="TekstSylinder 44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55</xdr:row>
      <xdr:rowOff>41910</xdr:rowOff>
    </xdr:from>
    <xdr:ext cx="65" cy="172227"/>
    <xdr:sp macro="" textlink="">
      <xdr:nvSpPr>
        <xdr:cNvPr id="46" name="TekstSylinder 45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55</xdr:row>
      <xdr:rowOff>41910</xdr:rowOff>
    </xdr:from>
    <xdr:ext cx="65" cy="172227"/>
    <xdr:sp macro="" textlink="">
      <xdr:nvSpPr>
        <xdr:cNvPr id="47" name="TekstSylinder 46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55</xdr:row>
      <xdr:rowOff>41910</xdr:rowOff>
    </xdr:from>
    <xdr:ext cx="65" cy="172227"/>
    <xdr:sp macro="" textlink="">
      <xdr:nvSpPr>
        <xdr:cNvPr id="48" name="TekstSylinder 47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65</xdr:row>
      <xdr:rowOff>41910</xdr:rowOff>
    </xdr:from>
    <xdr:ext cx="65" cy="172227"/>
    <xdr:sp macro="" textlink="">
      <xdr:nvSpPr>
        <xdr:cNvPr id="49" name="TekstSylinder 48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65</xdr:row>
      <xdr:rowOff>41910</xdr:rowOff>
    </xdr:from>
    <xdr:ext cx="65" cy="172227"/>
    <xdr:sp macro="" textlink="">
      <xdr:nvSpPr>
        <xdr:cNvPr id="50" name="TekstSylinder 49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65</xdr:row>
      <xdr:rowOff>41910</xdr:rowOff>
    </xdr:from>
    <xdr:ext cx="65" cy="172227"/>
    <xdr:sp macro="" textlink="">
      <xdr:nvSpPr>
        <xdr:cNvPr id="51" name="TekstSylinder 50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66</xdr:row>
      <xdr:rowOff>41910</xdr:rowOff>
    </xdr:from>
    <xdr:ext cx="65" cy="172227"/>
    <xdr:sp macro="" textlink="">
      <xdr:nvSpPr>
        <xdr:cNvPr id="52" name="TekstSylinder 51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66</xdr:row>
      <xdr:rowOff>41910</xdr:rowOff>
    </xdr:from>
    <xdr:ext cx="65" cy="172227"/>
    <xdr:sp macro="" textlink="">
      <xdr:nvSpPr>
        <xdr:cNvPr id="53" name="TekstSylinder 52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66</xdr:row>
      <xdr:rowOff>41910</xdr:rowOff>
    </xdr:from>
    <xdr:ext cx="65" cy="172227"/>
    <xdr:sp macro="" textlink="">
      <xdr:nvSpPr>
        <xdr:cNvPr id="54" name="TekstSylinder 53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55" name="TekstSylinder 54"/>
        <xdr:cNvSpPr txBox="1"/>
      </xdr:nvSpPr>
      <xdr:spPr>
        <a:xfrm>
          <a:off x="1638300" y="8393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56" name="TekstSylinder 55"/>
        <xdr:cNvSpPr txBox="1"/>
      </xdr:nvSpPr>
      <xdr:spPr>
        <a:xfrm>
          <a:off x="1638300" y="8393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57" name="TekstSylinder 56"/>
        <xdr:cNvSpPr txBox="1"/>
      </xdr:nvSpPr>
      <xdr:spPr>
        <a:xfrm>
          <a:off x="1638300" y="8393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58" name="TekstSylinder 57"/>
        <xdr:cNvSpPr txBox="1"/>
      </xdr:nvSpPr>
      <xdr:spPr>
        <a:xfrm>
          <a:off x="1638300" y="8393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59" name="TekstSylinder 58"/>
        <xdr:cNvSpPr txBox="1"/>
      </xdr:nvSpPr>
      <xdr:spPr>
        <a:xfrm>
          <a:off x="1638300" y="8393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60" name="TekstSylinder 59"/>
        <xdr:cNvSpPr txBox="1"/>
      </xdr:nvSpPr>
      <xdr:spPr>
        <a:xfrm>
          <a:off x="1638300" y="8393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61" name="TekstSylinder 60"/>
        <xdr:cNvSpPr txBox="1"/>
      </xdr:nvSpPr>
      <xdr:spPr>
        <a:xfrm>
          <a:off x="1638300" y="8393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62" name="TekstSylinder 61"/>
        <xdr:cNvSpPr txBox="1"/>
      </xdr:nvSpPr>
      <xdr:spPr>
        <a:xfrm>
          <a:off x="1638300" y="8393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63" name="TekstSylinder 62"/>
        <xdr:cNvSpPr txBox="1"/>
      </xdr:nvSpPr>
      <xdr:spPr>
        <a:xfrm>
          <a:off x="1638300" y="8393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350520</xdr:colOff>
      <xdr:row>51</xdr:row>
      <xdr:rowOff>41910</xdr:rowOff>
    </xdr:from>
    <xdr:ext cx="65" cy="172227"/>
    <xdr:sp macro="" textlink="">
      <xdr:nvSpPr>
        <xdr:cNvPr id="2" name="TekstSylinder 1"/>
        <xdr:cNvSpPr txBox="1"/>
      </xdr:nvSpPr>
      <xdr:spPr>
        <a:xfrm>
          <a:off x="1744980" y="62826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51</xdr:row>
      <xdr:rowOff>41910</xdr:rowOff>
    </xdr:from>
    <xdr:ext cx="65" cy="172227"/>
    <xdr:sp macro="" textlink="">
      <xdr:nvSpPr>
        <xdr:cNvPr id="3" name="TekstSylinder 2"/>
        <xdr:cNvSpPr txBox="1"/>
      </xdr:nvSpPr>
      <xdr:spPr>
        <a:xfrm>
          <a:off x="1744980" y="62826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51</xdr:row>
      <xdr:rowOff>41910</xdr:rowOff>
    </xdr:from>
    <xdr:ext cx="1629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kstSylinder 3"/>
            <xdr:cNvSpPr txBox="1"/>
          </xdr:nvSpPr>
          <xdr:spPr>
            <a:xfrm>
              <a:off x="1744980" y="6282690"/>
              <a:ext cx="162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nb-NO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nb-NO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nb-NO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</m:oMath>
                </m:oMathPara>
              </a14:m>
              <a:endParaRPr lang="nb-NO" sz="1100"/>
            </a:p>
          </xdr:txBody>
        </xdr:sp>
      </mc:Choice>
      <mc:Fallback xmlns="">
        <xdr:sp macro="" textlink="">
          <xdr:nvSpPr>
            <xdr:cNvPr id="4" name="TekstSylinder 3"/>
            <xdr:cNvSpPr txBox="1"/>
          </xdr:nvSpPr>
          <xdr:spPr>
            <a:xfrm>
              <a:off x="1744980" y="6282690"/>
              <a:ext cx="162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nb-NO" sz="1100" b="0" i="0">
                  <a:latin typeface="Cambria Math" panose="02040503050406030204" pitchFamily="18" charset="0"/>
                </a:rPr>
                <a:t>𝑠_𝑥 ̅ </a:t>
              </a:r>
              <a:endParaRPr lang="nb-NO" sz="1100"/>
            </a:p>
          </xdr:txBody>
        </xdr:sp>
      </mc:Fallback>
    </mc:AlternateContent>
    <xdr:clientData/>
  </xdr:oneCellAnchor>
  <xdr:oneCellAnchor>
    <xdr:from>
      <xdr:col>2</xdr:col>
      <xdr:colOff>350520</xdr:colOff>
      <xdr:row>63</xdr:row>
      <xdr:rowOff>41910</xdr:rowOff>
    </xdr:from>
    <xdr:ext cx="65" cy="172227"/>
    <xdr:sp macro="" textlink="">
      <xdr:nvSpPr>
        <xdr:cNvPr id="5" name="TekstSylinder 4"/>
        <xdr:cNvSpPr txBox="1"/>
      </xdr:nvSpPr>
      <xdr:spPr>
        <a:xfrm>
          <a:off x="1935480" y="96050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63</xdr:row>
      <xdr:rowOff>41910</xdr:rowOff>
    </xdr:from>
    <xdr:ext cx="65" cy="172227"/>
    <xdr:sp macro="" textlink="">
      <xdr:nvSpPr>
        <xdr:cNvPr id="6" name="TekstSylinder 5"/>
        <xdr:cNvSpPr txBox="1"/>
      </xdr:nvSpPr>
      <xdr:spPr>
        <a:xfrm>
          <a:off x="1935480" y="96050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63</xdr:row>
      <xdr:rowOff>41910</xdr:rowOff>
    </xdr:from>
    <xdr:ext cx="1629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kstSylinder 6"/>
            <xdr:cNvSpPr txBox="1"/>
          </xdr:nvSpPr>
          <xdr:spPr>
            <a:xfrm>
              <a:off x="1935480" y="9605010"/>
              <a:ext cx="162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nb-NO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nb-NO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nb-NO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</m:oMath>
                </m:oMathPara>
              </a14:m>
              <a:endParaRPr lang="nb-NO" sz="1100"/>
            </a:p>
          </xdr:txBody>
        </xdr:sp>
      </mc:Choice>
      <mc:Fallback xmlns="">
        <xdr:sp macro="" textlink="">
          <xdr:nvSpPr>
            <xdr:cNvPr id="7" name="TekstSylinder 6"/>
            <xdr:cNvSpPr txBox="1"/>
          </xdr:nvSpPr>
          <xdr:spPr>
            <a:xfrm>
              <a:off x="1935480" y="9605010"/>
              <a:ext cx="162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nb-NO" sz="1100" b="0" i="0">
                  <a:latin typeface="Cambria Math" panose="02040503050406030204" pitchFamily="18" charset="0"/>
                </a:rPr>
                <a:t>𝑠_𝑥 ̅ </a:t>
              </a:r>
              <a:endParaRPr lang="nb-NO" sz="1100"/>
            </a:p>
          </xdr:txBody>
        </xdr:sp>
      </mc:Fallback>
    </mc:AlternateContent>
    <xdr:clientData/>
  </xdr:oneCellAnchor>
  <xdr:oneCellAnchor>
    <xdr:from>
      <xdr:col>2</xdr:col>
      <xdr:colOff>350520</xdr:colOff>
      <xdr:row>75</xdr:row>
      <xdr:rowOff>41910</xdr:rowOff>
    </xdr:from>
    <xdr:ext cx="65" cy="172227"/>
    <xdr:sp macro="" textlink="">
      <xdr:nvSpPr>
        <xdr:cNvPr id="8" name="TekstSylinder 7"/>
        <xdr:cNvSpPr txBox="1"/>
      </xdr:nvSpPr>
      <xdr:spPr>
        <a:xfrm>
          <a:off x="1935480" y="96050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75</xdr:row>
      <xdr:rowOff>41910</xdr:rowOff>
    </xdr:from>
    <xdr:ext cx="65" cy="172227"/>
    <xdr:sp macro="" textlink="">
      <xdr:nvSpPr>
        <xdr:cNvPr id="9" name="TekstSylinder 8"/>
        <xdr:cNvSpPr txBox="1"/>
      </xdr:nvSpPr>
      <xdr:spPr>
        <a:xfrm>
          <a:off x="1935480" y="96050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75</xdr:row>
      <xdr:rowOff>41910</xdr:rowOff>
    </xdr:from>
    <xdr:ext cx="1629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kstSylinder 9"/>
            <xdr:cNvSpPr txBox="1"/>
          </xdr:nvSpPr>
          <xdr:spPr>
            <a:xfrm>
              <a:off x="1935480" y="9605010"/>
              <a:ext cx="162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nb-NO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nb-NO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nb-NO" sz="11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</m:oMath>
                </m:oMathPara>
              </a14:m>
              <a:endParaRPr lang="nb-NO" sz="1100"/>
            </a:p>
          </xdr:txBody>
        </xdr:sp>
      </mc:Choice>
      <mc:Fallback xmlns="">
        <xdr:sp macro="" textlink="">
          <xdr:nvSpPr>
            <xdr:cNvPr id="10" name="TekstSylinder 9"/>
            <xdr:cNvSpPr txBox="1"/>
          </xdr:nvSpPr>
          <xdr:spPr>
            <a:xfrm>
              <a:off x="1935480" y="9605010"/>
              <a:ext cx="1629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nb-NO" sz="1100" b="0" i="0">
                  <a:latin typeface="Cambria Math" panose="02040503050406030204" pitchFamily="18" charset="0"/>
                </a:rPr>
                <a:t>𝑠_𝑥 ̅ </a:t>
              </a:r>
              <a:endParaRPr lang="nb-NO" sz="1100"/>
            </a:p>
          </xdr:txBody>
        </xdr:sp>
      </mc:Fallback>
    </mc:AlternateContent>
    <xdr:clientData/>
  </xdr:oneCellAnchor>
  <xdr:oneCellAnchor>
    <xdr:from>
      <xdr:col>8</xdr:col>
      <xdr:colOff>350520</xdr:colOff>
      <xdr:row>9</xdr:row>
      <xdr:rowOff>41910</xdr:rowOff>
    </xdr:from>
    <xdr:ext cx="65" cy="172227"/>
    <xdr:sp macro="" textlink="">
      <xdr:nvSpPr>
        <xdr:cNvPr id="12" name="TekstSylinder 11"/>
        <xdr:cNvSpPr txBox="1"/>
      </xdr:nvSpPr>
      <xdr:spPr>
        <a:xfrm>
          <a:off x="1744980" y="83324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9</xdr:row>
      <xdr:rowOff>41910</xdr:rowOff>
    </xdr:from>
    <xdr:ext cx="65" cy="172227"/>
    <xdr:sp macro="" textlink="">
      <xdr:nvSpPr>
        <xdr:cNvPr id="13" name="TekstSylinder 12"/>
        <xdr:cNvSpPr txBox="1"/>
      </xdr:nvSpPr>
      <xdr:spPr>
        <a:xfrm>
          <a:off x="1744980" y="83324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9</xdr:row>
      <xdr:rowOff>41910</xdr:rowOff>
    </xdr:from>
    <xdr:ext cx="65" cy="172227"/>
    <xdr:sp macro="" textlink="">
      <xdr:nvSpPr>
        <xdr:cNvPr id="14" name="TekstSylinder 13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19</xdr:row>
      <xdr:rowOff>41910</xdr:rowOff>
    </xdr:from>
    <xdr:ext cx="65" cy="172227"/>
    <xdr:sp macro="" textlink="">
      <xdr:nvSpPr>
        <xdr:cNvPr id="15" name="TekstSylinder 14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19</xdr:row>
      <xdr:rowOff>41910</xdr:rowOff>
    </xdr:from>
    <xdr:ext cx="65" cy="172227"/>
    <xdr:sp macro="" textlink="">
      <xdr:nvSpPr>
        <xdr:cNvPr id="16" name="TekstSylinder 15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19</xdr:row>
      <xdr:rowOff>41910</xdr:rowOff>
    </xdr:from>
    <xdr:ext cx="65" cy="172227"/>
    <xdr:sp macro="" textlink="">
      <xdr:nvSpPr>
        <xdr:cNvPr id="17" name="TekstSylinder 16"/>
        <xdr:cNvSpPr txBox="1"/>
      </xdr:nvSpPr>
      <xdr:spPr>
        <a:xfrm>
          <a:off x="5897880" y="379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29</xdr:row>
      <xdr:rowOff>41910</xdr:rowOff>
    </xdr:from>
    <xdr:ext cx="65" cy="172227"/>
    <xdr:sp macro="" textlink="">
      <xdr:nvSpPr>
        <xdr:cNvPr id="18" name="TekstSylinder 17"/>
        <xdr:cNvSpPr txBox="1"/>
      </xdr:nvSpPr>
      <xdr:spPr>
        <a:xfrm>
          <a:off x="5897880" y="4156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29</xdr:row>
      <xdr:rowOff>41910</xdr:rowOff>
    </xdr:from>
    <xdr:ext cx="65" cy="172227"/>
    <xdr:sp macro="" textlink="">
      <xdr:nvSpPr>
        <xdr:cNvPr id="19" name="TekstSylinder 18"/>
        <xdr:cNvSpPr txBox="1"/>
      </xdr:nvSpPr>
      <xdr:spPr>
        <a:xfrm>
          <a:off x="5897880" y="4156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29</xdr:row>
      <xdr:rowOff>41910</xdr:rowOff>
    </xdr:from>
    <xdr:ext cx="65" cy="172227"/>
    <xdr:sp macro="" textlink="">
      <xdr:nvSpPr>
        <xdr:cNvPr id="20" name="TekstSylinder 19"/>
        <xdr:cNvSpPr txBox="1"/>
      </xdr:nvSpPr>
      <xdr:spPr>
        <a:xfrm>
          <a:off x="5897880" y="5680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19</xdr:row>
      <xdr:rowOff>41910</xdr:rowOff>
    </xdr:from>
    <xdr:ext cx="65" cy="172227"/>
    <xdr:sp macro="" textlink="">
      <xdr:nvSpPr>
        <xdr:cNvPr id="21" name="TekstSylinder 20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19</xdr:row>
      <xdr:rowOff>41910</xdr:rowOff>
    </xdr:from>
    <xdr:ext cx="65" cy="172227"/>
    <xdr:sp macro="" textlink="">
      <xdr:nvSpPr>
        <xdr:cNvPr id="22" name="TekstSylinder 21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19</xdr:row>
      <xdr:rowOff>41910</xdr:rowOff>
    </xdr:from>
    <xdr:ext cx="65" cy="172227"/>
    <xdr:sp macro="" textlink="">
      <xdr:nvSpPr>
        <xdr:cNvPr id="23" name="TekstSylinder 22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29</xdr:row>
      <xdr:rowOff>41910</xdr:rowOff>
    </xdr:from>
    <xdr:ext cx="65" cy="172227"/>
    <xdr:sp macro="" textlink="">
      <xdr:nvSpPr>
        <xdr:cNvPr id="24" name="TekstSylinder 23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29</xdr:row>
      <xdr:rowOff>41910</xdr:rowOff>
    </xdr:from>
    <xdr:ext cx="65" cy="172227"/>
    <xdr:sp macro="" textlink="">
      <xdr:nvSpPr>
        <xdr:cNvPr id="25" name="TekstSylinder 24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8</xdr:col>
      <xdr:colOff>350520</xdr:colOff>
      <xdr:row>29</xdr:row>
      <xdr:rowOff>41910</xdr:rowOff>
    </xdr:from>
    <xdr:ext cx="65" cy="172227"/>
    <xdr:sp macro="" textlink="">
      <xdr:nvSpPr>
        <xdr:cNvPr id="26" name="TekstSylinder 25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14</xdr:col>
      <xdr:colOff>350520</xdr:colOff>
      <xdr:row>9</xdr:row>
      <xdr:rowOff>41910</xdr:rowOff>
    </xdr:from>
    <xdr:ext cx="65" cy="172227"/>
    <xdr:sp macro="" textlink="">
      <xdr:nvSpPr>
        <xdr:cNvPr id="27" name="TekstSylinder 26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14</xdr:col>
      <xdr:colOff>350520</xdr:colOff>
      <xdr:row>9</xdr:row>
      <xdr:rowOff>41910</xdr:rowOff>
    </xdr:from>
    <xdr:ext cx="65" cy="172227"/>
    <xdr:sp macro="" textlink="">
      <xdr:nvSpPr>
        <xdr:cNvPr id="28" name="TekstSylinder 27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14</xdr:col>
      <xdr:colOff>350520</xdr:colOff>
      <xdr:row>9</xdr:row>
      <xdr:rowOff>41910</xdr:rowOff>
    </xdr:from>
    <xdr:ext cx="65" cy="172227"/>
    <xdr:sp macro="" textlink="">
      <xdr:nvSpPr>
        <xdr:cNvPr id="29" name="TekstSylinder 28"/>
        <xdr:cNvSpPr txBox="1"/>
      </xdr:nvSpPr>
      <xdr:spPr>
        <a:xfrm>
          <a:off x="5897880" y="1908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51</xdr:row>
      <xdr:rowOff>41910</xdr:rowOff>
    </xdr:from>
    <xdr:ext cx="65" cy="172227"/>
    <xdr:sp macro="" textlink="">
      <xdr:nvSpPr>
        <xdr:cNvPr id="30" name="TekstSylinder 29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51</xdr:row>
      <xdr:rowOff>41910</xdr:rowOff>
    </xdr:from>
    <xdr:ext cx="65" cy="172227"/>
    <xdr:sp macro="" textlink="">
      <xdr:nvSpPr>
        <xdr:cNvPr id="31" name="TekstSylinder 30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51</xdr:row>
      <xdr:rowOff>41910</xdr:rowOff>
    </xdr:from>
    <xdr:ext cx="65" cy="172227"/>
    <xdr:sp macro="" textlink="">
      <xdr:nvSpPr>
        <xdr:cNvPr id="32" name="TekstSylinder 31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52</xdr:row>
      <xdr:rowOff>41910</xdr:rowOff>
    </xdr:from>
    <xdr:ext cx="65" cy="172227"/>
    <xdr:sp macro="" textlink="">
      <xdr:nvSpPr>
        <xdr:cNvPr id="33" name="TekstSylinder 32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52</xdr:row>
      <xdr:rowOff>41910</xdr:rowOff>
    </xdr:from>
    <xdr:ext cx="65" cy="172227"/>
    <xdr:sp macro="" textlink="">
      <xdr:nvSpPr>
        <xdr:cNvPr id="34" name="TekstSylinder 33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52</xdr:row>
      <xdr:rowOff>41910</xdr:rowOff>
    </xdr:from>
    <xdr:ext cx="65" cy="172227"/>
    <xdr:sp macro="" textlink="">
      <xdr:nvSpPr>
        <xdr:cNvPr id="35" name="TekstSylinder 34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63</xdr:row>
      <xdr:rowOff>41910</xdr:rowOff>
    </xdr:from>
    <xdr:ext cx="65" cy="172227"/>
    <xdr:sp macro="" textlink="">
      <xdr:nvSpPr>
        <xdr:cNvPr id="36" name="TekstSylinder 35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63</xdr:row>
      <xdr:rowOff>41910</xdr:rowOff>
    </xdr:from>
    <xdr:ext cx="65" cy="172227"/>
    <xdr:sp macro="" textlink="">
      <xdr:nvSpPr>
        <xdr:cNvPr id="37" name="TekstSylinder 36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63</xdr:row>
      <xdr:rowOff>41910</xdr:rowOff>
    </xdr:from>
    <xdr:ext cx="65" cy="172227"/>
    <xdr:sp macro="" textlink="">
      <xdr:nvSpPr>
        <xdr:cNvPr id="38" name="TekstSylinder 37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64</xdr:row>
      <xdr:rowOff>41910</xdr:rowOff>
    </xdr:from>
    <xdr:ext cx="65" cy="172227"/>
    <xdr:sp macro="" textlink="">
      <xdr:nvSpPr>
        <xdr:cNvPr id="39" name="TekstSylinder 38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64</xdr:row>
      <xdr:rowOff>41910</xdr:rowOff>
    </xdr:from>
    <xdr:ext cx="65" cy="172227"/>
    <xdr:sp macro="" textlink="">
      <xdr:nvSpPr>
        <xdr:cNvPr id="40" name="TekstSylinder 39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64</xdr:row>
      <xdr:rowOff>41910</xdr:rowOff>
    </xdr:from>
    <xdr:ext cx="65" cy="172227"/>
    <xdr:sp macro="" textlink="">
      <xdr:nvSpPr>
        <xdr:cNvPr id="41" name="TekstSylinder 40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75</xdr:row>
      <xdr:rowOff>41910</xdr:rowOff>
    </xdr:from>
    <xdr:ext cx="65" cy="172227"/>
    <xdr:sp macro="" textlink="">
      <xdr:nvSpPr>
        <xdr:cNvPr id="42" name="TekstSylinder 41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75</xdr:row>
      <xdr:rowOff>41910</xdr:rowOff>
    </xdr:from>
    <xdr:ext cx="65" cy="172227"/>
    <xdr:sp macro="" textlink="">
      <xdr:nvSpPr>
        <xdr:cNvPr id="43" name="TekstSylinder 42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75</xdr:row>
      <xdr:rowOff>41910</xdr:rowOff>
    </xdr:from>
    <xdr:ext cx="65" cy="172227"/>
    <xdr:sp macro="" textlink="">
      <xdr:nvSpPr>
        <xdr:cNvPr id="44" name="TekstSylinder 43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76</xdr:row>
      <xdr:rowOff>41910</xdr:rowOff>
    </xdr:from>
    <xdr:ext cx="65" cy="172227"/>
    <xdr:sp macro="" textlink="">
      <xdr:nvSpPr>
        <xdr:cNvPr id="45" name="TekstSylinder 44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76</xdr:row>
      <xdr:rowOff>41910</xdr:rowOff>
    </xdr:from>
    <xdr:ext cx="65" cy="172227"/>
    <xdr:sp macro="" textlink="">
      <xdr:nvSpPr>
        <xdr:cNvPr id="46" name="TekstSylinder 45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76</xdr:row>
      <xdr:rowOff>41910</xdr:rowOff>
    </xdr:from>
    <xdr:ext cx="65" cy="172227"/>
    <xdr:sp macro="" textlink="">
      <xdr:nvSpPr>
        <xdr:cNvPr id="47" name="TekstSylinder 46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2" name="TekstSylinder 1"/>
        <xdr:cNvSpPr txBox="1"/>
      </xdr:nvSpPr>
      <xdr:spPr>
        <a:xfrm>
          <a:off x="1935480" y="99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3" name="TekstSylinder 2"/>
        <xdr:cNvSpPr txBox="1"/>
      </xdr:nvSpPr>
      <xdr:spPr>
        <a:xfrm>
          <a:off x="1935480" y="9925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4" name="TekstSylinder 3"/>
        <xdr:cNvSpPr txBox="1"/>
      </xdr:nvSpPr>
      <xdr:spPr>
        <a:xfrm>
          <a:off x="1737360" y="6122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5" name="TekstSylinder 4"/>
        <xdr:cNvSpPr txBox="1"/>
      </xdr:nvSpPr>
      <xdr:spPr>
        <a:xfrm>
          <a:off x="1737360" y="6122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6" name="TekstSylinder 5"/>
        <xdr:cNvSpPr txBox="1"/>
      </xdr:nvSpPr>
      <xdr:spPr>
        <a:xfrm>
          <a:off x="1737360" y="6122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7" name="TekstSylinder 6"/>
        <xdr:cNvSpPr txBox="1"/>
      </xdr:nvSpPr>
      <xdr:spPr>
        <a:xfrm>
          <a:off x="1737360" y="6122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8" name="TekstSylinder 7"/>
        <xdr:cNvSpPr txBox="1"/>
      </xdr:nvSpPr>
      <xdr:spPr>
        <a:xfrm>
          <a:off x="5737860" y="19392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9" name="TekstSylinder 8"/>
        <xdr:cNvSpPr txBox="1"/>
      </xdr:nvSpPr>
      <xdr:spPr>
        <a:xfrm>
          <a:off x="5737860" y="19392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10" name="TekstSylinder 9"/>
        <xdr:cNvSpPr txBox="1"/>
      </xdr:nvSpPr>
      <xdr:spPr>
        <a:xfrm>
          <a:off x="5737860" y="19392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11" name="TekstSylinder 10"/>
        <xdr:cNvSpPr txBox="1"/>
      </xdr:nvSpPr>
      <xdr:spPr>
        <a:xfrm>
          <a:off x="1735975" y="1037047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12" name="TekstSylinder 11"/>
        <xdr:cNvSpPr txBox="1"/>
      </xdr:nvSpPr>
      <xdr:spPr>
        <a:xfrm>
          <a:off x="1735975" y="1037047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13" name="TekstSylinder 12"/>
        <xdr:cNvSpPr txBox="1"/>
      </xdr:nvSpPr>
      <xdr:spPr>
        <a:xfrm>
          <a:off x="1735975" y="1037047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36</xdr:row>
      <xdr:rowOff>41910</xdr:rowOff>
    </xdr:from>
    <xdr:ext cx="65" cy="172227"/>
    <xdr:sp macro="" textlink="">
      <xdr:nvSpPr>
        <xdr:cNvPr id="14" name="TekstSylinder 13"/>
        <xdr:cNvSpPr txBox="1"/>
      </xdr:nvSpPr>
      <xdr:spPr>
        <a:xfrm>
          <a:off x="1735975" y="112710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36</xdr:row>
      <xdr:rowOff>41910</xdr:rowOff>
    </xdr:from>
    <xdr:ext cx="65" cy="172227"/>
    <xdr:sp macro="" textlink="">
      <xdr:nvSpPr>
        <xdr:cNvPr id="15" name="TekstSylinder 14"/>
        <xdr:cNvSpPr txBox="1"/>
      </xdr:nvSpPr>
      <xdr:spPr>
        <a:xfrm>
          <a:off x="1735975" y="112710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36</xdr:row>
      <xdr:rowOff>41910</xdr:rowOff>
    </xdr:from>
    <xdr:ext cx="65" cy="172227"/>
    <xdr:sp macro="" textlink="">
      <xdr:nvSpPr>
        <xdr:cNvPr id="16" name="TekstSylinder 15"/>
        <xdr:cNvSpPr txBox="1"/>
      </xdr:nvSpPr>
      <xdr:spPr>
        <a:xfrm>
          <a:off x="1735975" y="1127101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53</xdr:row>
      <xdr:rowOff>41910</xdr:rowOff>
    </xdr:from>
    <xdr:ext cx="65" cy="172227"/>
    <xdr:sp macro="" textlink="">
      <xdr:nvSpPr>
        <xdr:cNvPr id="17" name="TekstSylinder 16"/>
        <xdr:cNvSpPr txBox="1"/>
      </xdr:nvSpPr>
      <xdr:spPr>
        <a:xfrm>
          <a:off x="1735975" y="112987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53</xdr:row>
      <xdr:rowOff>41910</xdr:rowOff>
    </xdr:from>
    <xdr:ext cx="65" cy="172227"/>
    <xdr:sp macro="" textlink="">
      <xdr:nvSpPr>
        <xdr:cNvPr id="18" name="TekstSylinder 17"/>
        <xdr:cNvSpPr txBox="1"/>
      </xdr:nvSpPr>
      <xdr:spPr>
        <a:xfrm>
          <a:off x="1735975" y="112987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53</xdr:row>
      <xdr:rowOff>41910</xdr:rowOff>
    </xdr:from>
    <xdr:ext cx="65" cy="172227"/>
    <xdr:sp macro="" textlink="">
      <xdr:nvSpPr>
        <xdr:cNvPr id="19" name="TekstSylinder 18"/>
        <xdr:cNvSpPr txBox="1"/>
      </xdr:nvSpPr>
      <xdr:spPr>
        <a:xfrm>
          <a:off x="1735975" y="112987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20" name="TekstSylinder 19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21" name="TekstSylinder 20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22" name="TekstSylinder 21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33</xdr:row>
      <xdr:rowOff>41910</xdr:rowOff>
    </xdr:from>
    <xdr:ext cx="65" cy="172227"/>
    <xdr:sp macro="" textlink="">
      <xdr:nvSpPr>
        <xdr:cNvPr id="23" name="TekstSylinder 22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33</xdr:row>
      <xdr:rowOff>41910</xdr:rowOff>
    </xdr:from>
    <xdr:ext cx="65" cy="172227"/>
    <xdr:sp macro="" textlink="">
      <xdr:nvSpPr>
        <xdr:cNvPr id="24" name="TekstSylinder 23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33</xdr:row>
      <xdr:rowOff>41910</xdr:rowOff>
    </xdr:from>
    <xdr:ext cx="65" cy="172227"/>
    <xdr:sp macro="" textlink="">
      <xdr:nvSpPr>
        <xdr:cNvPr id="25" name="TekstSylinder 24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26" name="TekstSylinder 25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27" name="TekstSylinder 26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28" name="TekstSylinder 27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50</xdr:row>
      <xdr:rowOff>41910</xdr:rowOff>
    </xdr:from>
    <xdr:ext cx="65" cy="172227"/>
    <xdr:sp macro="" textlink="">
      <xdr:nvSpPr>
        <xdr:cNvPr id="29" name="TekstSylinder 28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50</xdr:row>
      <xdr:rowOff>41910</xdr:rowOff>
    </xdr:from>
    <xdr:ext cx="65" cy="172227"/>
    <xdr:sp macro="" textlink="">
      <xdr:nvSpPr>
        <xdr:cNvPr id="30" name="TekstSylinder 29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50</xdr:row>
      <xdr:rowOff>41910</xdr:rowOff>
    </xdr:from>
    <xdr:ext cx="65" cy="172227"/>
    <xdr:sp macro="" textlink="">
      <xdr:nvSpPr>
        <xdr:cNvPr id="31" name="TekstSylinder 30"/>
        <xdr:cNvSpPr txBox="1"/>
      </xdr:nvSpPr>
      <xdr:spPr>
        <a:xfrm>
          <a:off x="1577340" y="65036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2" name="TekstSylinder 1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3" name="TekstSylinder 2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32</xdr:row>
      <xdr:rowOff>41910</xdr:rowOff>
    </xdr:from>
    <xdr:ext cx="65" cy="172227"/>
    <xdr:sp macro="" textlink="">
      <xdr:nvSpPr>
        <xdr:cNvPr id="4" name="TekstSylinder 3"/>
        <xdr:cNvSpPr txBox="1"/>
      </xdr:nvSpPr>
      <xdr:spPr>
        <a:xfrm>
          <a:off x="1577340" y="630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5" name="TekstSylinder 4"/>
        <xdr:cNvSpPr txBox="1"/>
      </xdr:nvSpPr>
      <xdr:spPr>
        <a:xfrm>
          <a:off x="1577340" y="9536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6" name="TekstSylinder 5"/>
        <xdr:cNvSpPr txBox="1"/>
      </xdr:nvSpPr>
      <xdr:spPr>
        <a:xfrm>
          <a:off x="1577340" y="9536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7" name="TekstSylinder 6"/>
        <xdr:cNvSpPr txBox="1"/>
      </xdr:nvSpPr>
      <xdr:spPr>
        <a:xfrm>
          <a:off x="1577340" y="95364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8" name="TekstSylinder 7"/>
        <xdr:cNvSpPr txBox="1"/>
      </xdr:nvSpPr>
      <xdr:spPr>
        <a:xfrm>
          <a:off x="1577340" y="11224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9" name="TekstSylinder 8"/>
        <xdr:cNvSpPr txBox="1"/>
      </xdr:nvSpPr>
      <xdr:spPr>
        <a:xfrm>
          <a:off x="1577340" y="11224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10" name="TekstSylinder 9"/>
        <xdr:cNvSpPr txBox="1"/>
      </xdr:nvSpPr>
      <xdr:spPr>
        <a:xfrm>
          <a:off x="1577340" y="11224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11" name="TekstSylinder 10"/>
        <xdr:cNvSpPr txBox="1"/>
      </xdr:nvSpPr>
      <xdr:spPr>
        <a:xfrm>
          <a:off x="1577340" y="11224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12" name="TekstSylinder 11"/>
        <xdr:cNvSpPr txBox="1"/>
      </xdr:nvSpPr>
      <xdr:spPr>
        <a:xfrm>
          <a:off x="1577340" y="11224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58</xdr:row>
      <xdr:rowOff>0</xdr:rowOff>
    </xdr:from>
    <xdr:ext cx="65" cy="172227"/>
    <xdr:sp macro="" textlink="">
      <xdr:nvSpPr>
        <xdr:cNvPr id="13" name="TekstSylinder 12"/>
        <xdr:cNvSpPr txBox="1"/>
      </xdr:nvSpPr>
      <xdr:spPr>
        <a:xfrm>
          <a:off x="1577340" y="11224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36</xdr:row>
      <xdr:rowOff>41910</xdr:rowOff>
    </xdr:from>
    <xdr:ext cx="65" cy="172227"/>
    <xdr:sp macro="" textlink="">
      <xdr:nvSpPr>
        <xdr:cNvPr id="14" name="TekstSylinder 13"/>
        <xdr:cNvSpPr txBox="1"/>
      </xdr:nvSpPr>
      <xdr:spPr>
        <a:xfrm>
          <a:off x="1577340" y="70523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36</xdr:row>
      <xdr:rowOff>41910</xdr:rowOff>
    </xdr:from>
    <xdr:ext cx="65" cy="172227"/>
    <xdr:sp macro="" textlink="">
      <xdr:nvSpPr>
        <xdr:cNvPr id="15" name="TekstSylinder 14"/>
        <xdr:cNvSpPr txBox="1"/>
      </xdr:nvSpPr>
      <xdr:spPr>
        <a:xfrm>
          <a:off x="1577340" y="70523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36</xdr:row>
      <xdr:rowOff>41910</xdr:rowOff>
    </xdr:from>
    <xdr:ext cx="65" cy="172227"/>
    <xdr:sp macro="" textlink="">
      <xdr:nvSpPr>
        <xdr:cNvPr id="16" name="TekstSylinder 15"/>
        <xdr:cNvSpPr txBox="1"/>
      </xdr:nvSpPr>
      <xdr:spPr>
        <a:xfrm>
          <a:off x="1577340" y="70523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53</xdr:row>
      <xdr:rowOff>41910</xdr:rowOff>
    </xdr:from>
    <xdr:ext cx="65" cy="172227"/>
    <xdr:sp macro="" textlink="">
      <xdr:nvSpPr>
        <xdr:cNvPr id="17" name="TekstSylinder 16"/>
        <xdr:cNvSpPr txBox="1"/>
      </xdr:nvSpPr>
      <xdr:spPr>
        <a:xfrm>
          <a:off x="1577340" y="102831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53</xdr:row>
      <xdr:rowOff>41910</xdr:rowOff>
    </xdr:from>
    <xdr:ext cx="65" cy="172227"/>
    <xdr:sp macro="" textlink="">
      <xdr:nvSpPr>
        <xdr:cNvPr id="18" name="TekstSylinder 17"/>
        <xdr:cNvSpPr txBox="1"/>
      </xdr:nvSpPr>
      <xdr:spPr>
        <a:xfrm>
          <a:off x="1577340" y="102831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53</xdr:row>
      <xdr:rowOff>41910</xdr:rowOff>
    </xdr:from>
    <xdr:ext cx="65" cy="172227"/>
    <xdr:sp macro="" textlink="">
      <xdr:nvSpPr>
        <xdr:cNvPr id="19" name="TekstSylinder 18"/>
        <xdr:cNvSpPr txBox="1"/>
      </xdr:nvSpPr>
      <xdr:spPr>
        <a:xfrm>
          <a:off x="1577340" y="102831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33</xdr:row>
      <xdr:rowOff>41910</xdr:rowOff>
    </xdr:from>
    <xdr:ext cx="65" cy="172227"/>
    <xdr:sp macro="" textlink="">
      <xdr:nvSpPr>
        <xdr:cNvPr id="20" name="TekstSylinder 19"/>
        <xdr:cNvSpPr txBox="1"/>
      </xdr:nvSpPr>
      <xdr:spPr>
        <a:xfrm>
          <a:off x="1576647" y="629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33</xdr:row>
      <xdr:rowOff>41910</xdr:rowOff>
    </xdr:from>
    <xdr:ext cx="65" cy="172227"/>
    <xdr:sp macro="" textlink="">
      <xdr:nvSpPr>
        <xdr:cNvPr id="21" name="TekstSylinder 20"/>
        <xdr:cNvSpPr txBox="1"/>
      </xdr:nvSpPr>
      <xdr:spPr>
        <a:xfrm>
          <a:off x="1576647" y="629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33</xdr:row>
      <xdr:rowOff>41910</xdr:rowOff>
    </xdr:from>
    <xdr:ext cx="65" cy="172227"/>
    <xdr:sp macro="" textlink="">
      <xdr:nvSpPr>
        <xdr:cNvPr id="22" name="TekstSylinder 21"/>
        <xdr:cNvSpPr txBox="1"/>
      </xdr:nvSpPr>
      <xdr:spPr>
        <a:xfrm>
          <a:off x="1576647" y="629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23" name="TekstSylinder 22"/>
        <xdr:cNvSpPr txBox="1"/>
      </xdr:nvSpPr>
      <xdr:spPr>
        <a:xfrm>
          <a:off x="1576647" y="629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24" name="TekstSylinder 23"/>
        <xdr:cNvSpPr txBox="1"/>
      </xdr:nvSpPr>
      <xdr:spPr>
        <a:xfrm>
          <a:off x="1576647" y="629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49</xdr:row>
      <xdr:rowOff>41910</xdr:rowOff>
    </xdr:from>
    <xdr:ext cx="65" cy="172227"/>
    <xdr:sp macro="" textlink="">
      <xdr:nvSpPr>
        <xdr:cNvPr id="25" name="TekstSylinder 24"/>
        <xdr:cNvSpPr txBox="1"/>
      </xdr:nvSpPr>
      <xdr:spPr>
        <a:xfrm>
          <a:off x="1576647" y="6297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50</xdr:row>
      <xdr:rowOff>41910</xdr:rowOff>
    </xdr:from>
    <xdr:ext cx="65" cy="172227"/>
    <xdr:sp macro="" textlink="">
      <xdr:nvSpPr>
        <xdr:cNvPr id="26" name="TekstSylinder 25"/>
        <xdr:cNvSpPr txBox="1"/>
      </xdr:nvSpPr>
      <xdr:spPr>
        <a:xfrm>
          <a:off x="1576647" y="64981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50</xdr:row>
      <xdr:rowOff>41910</xdr:rowOff>
    </xdr:from>
    <xdr:ext cx="65" cy="172227"/>
    <xdr:sp macro="" textlink="">
      <xdr:nvSpPr>
        <xdr:cNvPr id="27" name="TekstSylinder 26"/>
        <xdr:cNvSpPr txBox="1"/>
      </xdr:nvSpPr>
      <xdr:spPr>
        <a:xfrm>
          <a:off x="1576647" y="64981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  <xdr:oneCellAnchor>
    <xdr:from>
      <xdr:col>2</xdr:col>
      <xdr:colOff>350520</xdr:colOff>
      <xdr:row>50</xdr:row>
      <xdr:rowOff>41910</xdr:rowOff>
    </xdr:from>
    <xdr:ext cx="65" cy="172227"/>
    <xdr:sp macro="" textlink="">
      <xdr:nvSpPr>
        <xdr:cNvPr id="28" name="TekstSylinder 27"/>
        <xdr:cNvSpPr txBox="1"/>
      </xdr:nvSpPr>
      <xdr:spPr>
        <a:xfrm>
          <a:off x="1576647" y="64981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b-NO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0</xdr:row>
      <xdr:rowOff>285750</xdr:rowOff>
    </xdr:from>
    <xdr:to>
      <xdr:col>11</xdr:col>
      <xdr:colOff>426720</xdr:colOff>
      <xdr:row>17</xdr:row>
      <xdr:rowOff>30480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632460</xdr:colOff>
      <xdr:row>20</xdr:row>
      <xdr:rowOff>7620</xdr:rowOff>
    </xdr:from>
    <xdr:to>
      <xdr:col>11</xdr:col>
      <xdr:colOff>449580</xdr:colOff>
      <xdr:row>39</xdr:row>
      <xdr:rowOff>106680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739140</xdr:colOff>
      <xdr:row>41</xdr:row>
      <xdr:rowOff>38100</xdr:rowOff>
    </xdr:from>
    <xdr:to>
      <xdr:col>11</xdr:col>
      <xdr:colOff>556260</xdr:colOff>
      <xdr:row>57</xdr:row>
      <xdr:rowOff>99060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"/>
  <sheetViews>
    <sheetView tabSelected="1" zoomScaleNormal="100" workbookViewId="0">
      <selection activeCell="C3" sqref="C3"/>
    </sheetView>
  </sheetViews>
  <sheetFormatPr baseColWidth="10" defaultRowHeight="14.4" x14ac:dyDescent="0.3"/>
  <cols>
    <col min="2" max="10" width="11.5546875" style="24"/>
    <col min="14" max="14" width="12" bestFit="1" customWidth="1"/>
  </cols>
  <sheetData>
    <row r="1" spans="1:14" ht="22.8" x14ac:dyDescent="0.4">
      <c r="A1" s="1" t="s">
        <v>16</v>
      </c>
    </row>
    <row r="3" spans="1:14" x14ac:dyDescent="0.3">
      <c r="C3" s="24" t="s">
        <v>323</v>
      </c>
    </row>
    <row r="4" spans="1:14" ht="20.399999999999999" thickBot="1" x14ac:dyDescent="0.45">
      <c r="A4" s="2" t="s">
        <v>17</v>
      </c>
      <c r="B4" s="87"/>
      <c r="C4" s="87"/>
      <c r="L4" s="2" t="s">
        <v>0</v>
      </c>
      <c r="M4" s="2"/>
    </row>
    <row r="5" spans="1:14" ht="15.6" thickTop="1" thickBot="1" x14ac:dyDescent="0.35">
      <c r="B5" s="34" t="s">
        <v>1</v>
      </c>
      <c r="C5" s="34" t="s">
        <v>2</v>
      </c>
      <c r="D5" s="34" t="s">
        <v>3</v>
      </c>
      <c r="E5" s="34" t="s">
        <v>4</v>
      </c>
      <c r="F5" s="34" t="s">
        <v>5</v>
      </c>
      <c r="G5" s="34" t="s">
        <v>6</v>
      </c>
      <c r="H5" s="34" t="s">
        <v>22</v>
      </c>
      <c r="I5" s="34" t="s">
        <v>23</v>
      </c>
      <c r="J5" s="105" t="s">
        <v>24</v>
      </c>
    </row>
    <row r="6" spans="1:14" ht="15" thickBot="1" x14ac:dyDescent="0.35">
      <c r="B6" s="24">
        <f ca="1" xml:space="preserve"> SUM(C6:J6)</f>
        <v>7</v>
      </c>
      <c r="C6" s="24">
        <f ca="1">RANDBETWEEN(0,1)</f>
        <v>1</v>
      </c>
      <c r="D6" s="24">
        <f t="shared" ref="D6:J21" ca="1" si="0">RANDBETWEEN(0,1)</f>
        <v>0</v>
      </c>
      <c r="E6" s="24">
        <f t="shared" ca="1" si="0"/>
        <v>1</v>
      </c>
      <c r="F6" s="24">
        <f t="shared" ca="1" si="0"/>
        <v>1</v>
      </c>
      <c r="G6" s="24">
        <f t="shared" ca="1" si="0"/>
        <v>1</v>
      </c>
      <c r="H6" s="24">
        <f t="shared" ca="1" si="0"/>
        <v>1</v>
      </c>
      <c r="I6" s="24">
        <f t="shared" ca="1" si="0"/>
        <v>1</v>
      </c>
      <c r="J6" s="24">
        <f t="shared" ca="1" si="0"/>
        <v>1</v>
      </c>
      <c r="L6" s="20" t="s">
        <v>7</v>
      </c>
      <c r="M6" s="20" t="s">
        <v>8</v>
      </c>
      <c r="N6" s="20" t="s">
        <v>9</v>
      </c>
    </row>
    <row r="7" spans="1:14" x14ac:dyDescent="0.3">
      <c r="B7" s="24">
        <f t="shared" ref="B7:B70" ca="1" si="1" xml:space="preserve"> SUM(C7:J7)</f>
        <v>3</v>
      </c>
      <c r="C7" s="24">
        <f t="shared" ref="C7:J38" ca="1" si="2">RANDBETWEEN(0,1)</f>
        <v>0</v>
      </c>
      <c r="D7" s="24">
        <f t="shared" ca="1" si="0"/>
        <v>1</v>
      </c>
      <c r="E7" s="24">
        <f t="shared" ca="1" si="0"/>
        <v>0</v>
      </c>
      <c r="F7" s="24">
        <f t="shared" ca="1" si="0"/>
        <v>0</v>
      </c>
      <c r="G7" s="24">
        <f t="shared" ca="1" si="0"/>
        <v>0</v>
      </c>
      <c r="H7" s="24">
        <f t="shared" ca="1" si="0"/>
        <v>1</v>
      </c>
      <c r="I7" s="24">
        <f t="shared" ca="1" si="0"/>
        <v>1</v>
      </c>
      <c r="J7" s="24">
        <f t="shared" ca="1" si="0"/>
        <v>0</v>
      </c>
      <c r="L7" s="21" t="s">
        <v>10</v>
      </c>
      <c r="M7" s="22">
        <f ca="1" xml:space="preserve"> COUNTIF(B$6:B$205, L7)</f>
        <v>0</v>
      </c>
      <c r="N7" s="23">
        <f t="shared" ref="N7:N15" ca="1" si="3" xml:space="preserve"> _xlfn.BINOM.DIST(L7, M$19, 0.5, 0) * M$17</f>
        <v>0.78125000000000022</v>
      </c>
    </row>
    <row r="8" spans="1:14" x14ac:dyDescent="0.3">
      <c r="B8" s="24">
        <f t="shared" ca="1" si="1"/>
        <v>4</v>
      </c>
      <c r="C8" s="24">
        <f t="shared" ca="1" si="2"/>
        <v>1</v>
      </c>
      <c r="D8" s="24">
        <f t="shared" ca="1" si="0"/>
        <v>0</v>
      </c>
      <c r="E8" s="24">
        <f t="shared" ca="1" si="0"/>
        <v>0</v>
      </c>
      <c r="F8" s="24">
        <f t="shared" ca="1" si="0"/>
        <v>0</v>
      </c>
      <c r="G8" s="24">
        <f t="shared" ca="1" si="0"/>
        <v>1</v>
      </c>
      <c r="H8" s="24">
        <f t="shared" ca="1" si="0"/>
        <v>1</v>
      </c>
      <c r="I8" s="24">
        <f t="shared" ca="1" si="0"/>
        <v>1</v>
      </c>
      <c r="J8" s="24">
        <f t="shared" ca="1" si="0"/>
        <v>0</v>
      </c>
      <c r="L8" s="11" t="s">
        <v>11</v>
      </c>
      <c r="M8" s="8">
        <f t="shared" ref="M8:M15" ca="1" si="4" xml:space="preserve"> COUNTIF(B$6:B$205, L8)</f>
        <v>7</v>
      </c>
      <c r="N8" s="12">
        <f t="shared" ca="1" si="3"/>
        <v>6.2499999999999982</v>
      </c>
    </row>
    <row r="9" spans="1:14" x14ac:dyDescent="0.3">
      <c r="B9" s="24">
        <f t="shared" ca="1" si="1"/>
        <v>2</v>
      </c>
      <c r="C9" s="24">
        <f t="shared" ca="1" si="2"/>
        <v>1</v>
      </c>
      <c r="D9" s="24">
        <f t="shared" ca="1" si="0"/>
        <v>0</v>
      </c>
      <c r="E9" s="24">
        <f t="shared" ca="1" si="0"/>
        <v>0</v>
      </c>
      <c r="F9" s="24">
        <f t="shared" ca="1" si="0"/>
        <v>1</v>
      </c>
      <c r="G9" s="24">
        <f t="shared" ca="1" si="0"/>
        <v>0</v>
      </c>
      <c r="H9" s="24">
        <f t="shared" ca="1" si="0"/>
        <v>0</v>
      </c>
      <c r="I9" s="24">
        <f t="shared" ca="1" si="0"/>
        <v>0</v>
      </c>
      <c r="J9" s="24">
        <f t="shared" ca="1" si="0"/>
        <v>0</v>
      </c>
      <c r="L9" s="11" t="s">
        <v>12</v>
      </c>
      <c r="M9" s="8">
        <f t="shared" ca="1" si="4"/>
        <v>28</v>
      </c>
      <c r="N9" s="12">
        <f t="shared" ca="1" si="3"/>
        <v>21.875000000000011</v>
      </c>
    </row>
    <row r="10" spans="1:14" x14ac:dyDescent="0.3">
      <c r="B10" s="24">
        <f t="shared" ca="1" si="1"/>
        <v>4</v>
      </c>
      <c r="C10" s="24">
        <f t="shared" ca="1" si="2"/>
        <v>1</v>
      </c>
      <c r="D10" s="24">
        <f t="shared" ca="1" si="0"/>
        <v>1</v>
      </c>
      <c r="E10" s="24">
        <f t="shared" ca="1" si="0"/>
        <v>1</v>
      </c>
      <c r="F10" s="24">
        <f t="shared" ca="1" si="0"/>
        <v>0</v>
      </c>
      <c r="G10" s="24">
        <f t="shared" ca="1" si="0"/>
        <v>0</v>
      </c>
      <c r="H10" s="24">
        <f t="shared" ca="1" si="0"/>
        <v>0</v>
      </c>
      <c r="I10" s="24">
        <f t="shared" ca="1" si="0"/>
        <v>0</v>
      </c>
      <c r="J10" s="24">
        <f t="shared" ca="1" si="0"/>
        <v>1</v>
      </c>
      <c r="L10" s="11" t="s">
        <v>13</v>
      </c>
      <c r="M10" s="8">
        <f t="shared" ca="1" si="4"/>
        <v>30</v>
      </c>
      <c r="N10" s="12">
        <f t="shared" ca="1" si="3"/>
        <v>43.75</v>
      </c>
    </row>
    <row r="11" spans="1:14" x14ac:dyDescent="0.3">
      <c r="B11" s="24">
        <f t="shared" ca="1" si="1"/>
        <v>5</v>
      </c>
      <c r="C11" s="24">
        <f t="shared" ca="1" si="2"/>
        <v>1</v>
      </c>
      <c r="D11" s="24">
        <f t="shared" ca="1" si="0"/>
        <v>1</v>
      </c>
      <c r="E11" s="24">
        <f t="shared" ca="1" si="0"/>
        <v>1</v>
      </c>
      <c r="F11" s="24">
        <f t="shared" ca="1" si="0"/>
        <v>0</v>
      </c>
      <c r="G11" s="24">
        <f t="shared" ca="1" si="0"/>
        <v>1</v>
      </c>
      <c r="H11" s="24">
        <f t="shared" ca="1" si="0"/>
        <v>1</v>
      </c>
      <c r="I11" s="24">
        <f t="shared" ca="1" si="0"/>
        <v>0</v>
      </c>
      <c r="J11" s="24">
        <f t="shared" ca="1" si="0"/>
        <v>0</v>
      </c>
      <c r="L11" s="11" t="s">
        <v>14</v>
      </c>
      <c r="M11" s="8">
        <f t="shared" ca="1" si="4"/>
        <v>59</v>
      </c>
      <c r="N11" s="12">
        <f t="shared" ca="1" si="3"/>
        <v>54.687500000000014</v>
      </c>
    </row>
    <row r="12" spans="1:14" x14ac:dyDescent="0.3">
      <c r="B12" s="24">
        <f t="shared" ca="1" si="1"/>
        <v>4</v>
      </c>
      <c r="C12" s="24">
        <f t="shared" ca="1" si="2"/>
        <v>0</v>
      </c>
      <c r="D12" s="24">
        <f t="shared" ca="1" si="0"/>
        <v>1</v>
      </c>
      <c r="E12" s="24">
        <f t="shared" ca="1" si="0"/>
        <v>1</v>
      </c>
      <c r="F12" s="24">
        <f t="shared" ca="1" si="0"/>
        <v>1</v>
      </c>
      <c r="G12" s="24">
        <f t="shared" ca="1" si="0"/>
        <v>0</v>
      </c>
      <c r="H12" s="24">
        <f t="shared" ca="1" si="0"/>
        <v>0</v>
      </c>
      <c r="I12" s="24">
        <f t="shared" ca="1" si="0"/>
        <v>0</v>
      </c>
      <c r="J12" s="24">
        <f t="shared" ca="1" si="0"/>
        <v>1</v>
      </c>
      <c r="L12" s="11" t="s">
        <v>15</v>
      </c>
      <c r="M12" s="8">
        <f t="shared" ca="1" si="4"/>
        <v>52</v>
      </c>
      <c r="N12" s="12">
        <f t="shared" ca="1" si="3"/>
        <v>43.75</v>
      </c>
    </row>
    <row r="13" spans="1:14" x14ac:dyDescent="0.3">
      <c r="B13" s="24">
        <f t="shared" ca="1" si="1"/>
        <v>5</v>
      </c>
      <c r="C13" s="24">
        <f t="shared" ca="1" si="2"/>
        <v>0</v>
      </c>
      <c r="D13" s="24">
        <f t="shared" ca="1" si="0"/>
        <v>0</v>
      </c>
      <c r="E13" s="24">
        <f t="shared" ca="1" si="0"/>
        <v>1</v>
      </c>
      <c r="F13" s="24">
        <f t="shared" ca="1" si="0"/>
        <v>1</v>
      </c>
      <c r="G13" s="24">
        <f t="shared" ca="1" si="0"/>
        <v>1</v>
      </c>
      <c r="H13" s="24">
        <f t="shared" ca="1" si="0"/>
        <v>1</v>
      </c>
      <c r="I13" s="24">
        <f t="shared" ca="1" si="0"/>
        <v>1</v>
      </c>
      <c r="J13" s="24">
        <f t="shared" ca="1" si="0"/>
        <v>0</v>
      </c>
      <c r="L13" s="11" t="s">
        <v>19</v>
      </c>
      <c r="M13" s="8">
        <f t="shared" ca="1" si="4"/>
        <v>17</v>
      </c>
      <c r="N13" s="12">
        <f t="shared" ca="1" si="3"/>
        <v>21.875000000000011</v>
      </c>
    </row>
    <row r="14" spans="1:14" x14ac:dyDescent="0.3">
      <c r="B14" s="24">
        <f t="shared" ca="1" si="1"/>
        <v>3</v>
      </c>
      <c r="C14" s="24">
        <f t="shared" ca="1" si="2"/>
        <v>0</v>
      </c>
      <c r="D14" s="24">
        <f t="shared" ca="1" si="0"/>
        <v>1</v>
      </c>
      <c r="E14" s="24">
        <f t="shared" ca="1" si="0"/>
        <v>0</v>
      </c>
      <c r="F14" s="24">
        <f t="shared" ca="1" si="0"/>
        <v>0</v>
      </c>
      <c r="G14" s="24">
        <f t="shared" ca="1" si="0"/>
        <v>0</v>
      </c>
      <c r="H14" s="24">
        <f t="shared" ca="1" si="0"/>
        <v>1</v>
      </c>
      <c r="I14" s="24">
        <f t="shared" ca="1" si="0"/>
        <v>1</v>
      </c>
      <c r="J14" s="24">
        <f t="shared" ca="1" si="0"/>
        <v>0</v>
      </c>
      <c r="L14" s="11" t="s">
        <v>20</v>
      </c>
      <c r="M14" s="8">
        <f t="shared" ca="1" si="4"/>
        <v>7</v>
      </c>
      <c r="N14" s="12">
        <f t="shared" ca="1" si="3"/>
        <v>6.2500000000000018</v>
      </c>
    </row>
    <row r="15" spans="1:14" ht="15" thickBot="1" x14ac:dyDescent="0.35">
      <c r="B15" s="24">
        <f t="shared" ca="1" si="1"/>
        <v>5</v>
      </c>
      <c r="C15" s="24">
        <f t="shared" ca="1" si="2"/>
        <v>1</v>
      </c>
      <c r="D15" s="24">
        <f t="shared" ca="1" si="0"/>
        <v>1</v>
      </c>
      <c r="E15" s="24">
        <f t="shared" ca="1" si="0"/>
        <v>1</v>
      </c>
      <c r="F15" s="24">
        <f t="shared" ca="1" si="0"/>
        <v>1</v>
      </c>
      <c r="G15" s="24">
        <f t="shared" ca="1" si="0"/>
        <v>1</v>
      </c>
      <c r="H15" s="24">
        <f t="shared" ca="1" si="0"/>
        <v>0</v>
      </c>
      <c r="I15" s="24">
        <f t="shared" ca="1" si="0"/>
        <v>0</v>
      </c>
      <c r="J15" s="24">
        <f t="shared" ca="1" si="0"/>
        <v>0</v>
      </c>
      <c r="L15" s="13" t="s">
        <v>21</v>
      </c>
      <c r="M15" s="14">
        <f t="shared" ca="1" si="4"/>
        <v>0</v>
      </c>
      <c r="N15" s="15">
        <f t="shared" ca="1" si="3"/>
        <v>0.78125000000000022</v>
      </c>
    </row>
    <row r="16" spans="1:14" x14ac:dyDescent="0.3">
      <c r="B16" s="24">
        <f t="shared" ca="1" si="1"/>
        <v>5</v>
      </c>
      <c r="C16" s="24">
        <f t="shared" ca="1" si="2"/>
        <v>0</v>
      </c>
      <c r="D16" s="24">
        <f t="shared" ca="1" si="0"/>
        <v>1</v>
      </c>
      <c r="E16" s="24">
        <f t="shared" ca="1" si="0"/>
        <v>0</v>
      </c>
      <c r="F16" s="24">
        <f t="shared" ca="1" si="0"/>
        <v>1</v>
      </c>
      <c r="G16" s="24">
        <f t="shared" ca="1" si="0"/>
        <v>0</v>
      </c>
      <c r="H16" s="24">
        <f t="shared" ca="1" si="0"/>
        <v>1</v>
      </c>
      <c r="I16" s="24">
        <f t="shared" ca="1" si="0"/>
        <v>1</v>
      </c>
      <c r="J16" s="24">
        <f t="shared" ca="1" si="0"/>
        <v>1</v>
      </c>
      <c r="L16" s="17"/>
      <c r="M16" s="8"/>
      <c r="N16" s="18"/>
    </row>
    <row r="17" spans="2:13" x14ac:dyDescent="0.3">
      <c r="B17" s="24">
        <f t="shared" ca="1" si="1"/>
        <v>5</v>
      </c>
      <c r="C17" s="24">
        <f t="shared" ca="1" si="2"/>
        <v>1</v>
      </c>
      <c r="D17" s="24">
        <f t="shared" ca="1" si="0"/>
        <v>0</v>
      </c>
      <c r="E17" s="24">
        <f t="shared" ca="1" si="0"/>
        <v>1</v>
      </c>
      <c r="F17" s="24">
        <f t="shared" ca="1" si="0"/>
        <v>0</v>
      </c>
      <c r="G17" s="24">
        <f t="shared" ca="1" si="0"/>
        <v>1</v>
      </c>
      <c r="H17" s="24">
        <f t="shared" ca="1" si="0"/>
        <v>1</v>
      </c>
      <c r="I17" s="24">
        <f t="shared" ca="1" si="0"/>
        <v>1</v>
      </c>
      <c r="J17" s="24">
        <f t="shared" ca="1" si="0"/>
        <v>0</v>
      </c>
      <c r="L17" s="5" t="s">
        <v>1</v>
      </c>
      <c r="M17" s="6">
        <f ca="1" xml:space="preserve"> SUM(M7:M15)</f>
        <v>200</v>
      </c>
    </row>
    <row r="18" spans="2:13" x14ac:dyDescent="0.3">
      <c r="B18" s="24">
        <f t="shared" ca="1" si="1"/>
        <v>5</v>
      </c>
      <c r="C18" s="24">
        <f t="shared" ca="1" si="2"/>
        <v>1</v>
      </c>
      <c r="D18" s="24">
        <f t="shared" ca="1" si="0"/>
        <v>1</v>
      </c>
      <c r="E18" s="24">
        <f t="shared" ca="1" si="0"/>
        <v>0</v>
      </c>
      <c r="F18" s="24">
        <f t="shared" ca="1" si="0"/>
        <v>1</v>
      </c>
      <c r="G18" s="24">
        <f t="shared" ca="1" si="0"/>
        <v>1</v>
      </c>
      <c r="H18" s="24">
        <f t="shared" ca="1" si="0"/>
        <v>0</v>
      </c>
      <c r="I18" s="24">
        <f t="shared" ca="1" si="0"/>
        <v>1</v>
      </c>
      <c r="J18" s="24">
        <f t="shared" ca="1" si="0"/>
        <v>0</v>
      </c>
    </row>
    <row r="19" spans="2:13" x14ac:dyDescent="0.3">
      <c r="B19" s="24">
        <f t="shared" ca="1" si="1"/>
        <v>4</v>
      </c>
      <c r="C19" s="24">
        <f t="shared" ca="1" si="2"/>
        <v>0</v>
      </c>
      <c r="D19" s="24">
        <f t="shared" ca="1" si="0"/>
        <v>0</v>
      </c>
      <c r="E19" s="24">
        <f t="shared" ca="1" si="0"/>
        <v>0</v>
      </c>
      <c r="F19" s="24">
        <f t="shared" ca="1" si="0"/>
        <v>1</v>
      </c>
      <c r="G19" s="24">
        <f t="shared" ca="1" si="0"/>
        <v>1</v>
      </c>
      <c r="H19" s="24">
        <f t="shared" ca="1" si="0"/>
        <v>0</v>
      </c>
      <c r="I19" s="24">
        <f t="shared" ca="1" si="0"/>
        <v>1</v>
      </c>
      <c r="J19" s="24">
        <f t="shared" ca="1" si="0"/>
        <v>1</v>
      </c>
      <c r="L19" s="16" t="s">
        <v>18</v>
      </c>
      <c r="M19" s="7">
        <v>8</v>
      </c>
    </row>
    <row r="20" spans="2:13" x14ac:dyDescent="0.3">
      <c r="B20" s="24">
        <f t="shared" ca="1" si="1"/>
        <v>1</v>
      </c>
      <c r="C20" s="24">
        <f t="shared" ca="1" si="2"/>
        <v>0</v>
      </c>
      <c r="D20" s="24">
        <f t="shared" ca="1" si="0"/>
        <v>0</v>
      </c>
      <c r="E20" s="24">
        <f t="shared" ca="1" si="0"/>
        <v>0</v>
      </c>
      <c r="F20" s="24">
        <f t="shared" ca="1" si="0"/>
        <v>1</v>
      </c>
      <c r="G20" s="24">
        <f t="shared" ca="1" si="0"/>
        <v>0</v>
      </c>
      <c r="H20" s="24">
        <f t="shared" ca="1" si="0"/>
        <v>0</v>
      </c>
      <c r="I20" s="24">
        <f t="shared" ca="1" si="0"/>
        <v>0</v>
      </c>
      <c r="J20" s="24">
        <f t="shared" ca="1" si="0"/>
        <v>0</v>
      </c>
    </row>
    <row r="21" spans="2:13" x14ac:dyDescent="0.3">
      <c r="B21" s="24">
        <f t="shared" ca="1" si="1"/>
        <v>5</v>
      </c>
      <c r="C21" s="24">
        <f t="shared" ca="1" si="2"/>
        <v>1</v>
      </c>
      <c r="D21" s="24">
        <f t="shared" ca="1" si="0"/>
        <v>1</v>
      </c>
      <c r="E21" s="24">
        <f t="shared" ca="1" si="0"/>
        <v>0</v>
      </c>
      <c r="F21" s="24">
        <f t="shared" ca="1" si="0"/>
        <v>1</v>
      </c>
      <c r="G21" s="24">
        <f t="shared" ca="1" si="0"/>
        <v>1</v>
      </c>
      <c r="H21" s="24">
        <f t="shared" ca="1" si="0"/>
        <v>0</v>
      </c>
      <c r="I21" s="24">
        <f t="shared" ca="1" si="0"/>
        <v>1</v>
      </c>
      <c r="J21" s="24">
        <f t="shared" ca="1" si="0"/>
        <v>0</v>
      </c>
    </row>
    <row r="22" spans="2:13" x14ac:dyDescent="0.3">
      <c r="B22" s="24">
        <f t="shared" ca="1" si="1"/>
        <v>5</v>
      </c>
      <c r="C22" s="24">
        <f t="shared" ca="1" si="2"/>
        <v>0</v>
      </c>
      <c r="D22" s="24">
        <f t="shared" ca="1" si="2"/>
        <v>1</v>
      </c>
      <c r="E22" s="24">
        <f t="shared" ca="1" si="2"/>
        <v>1</v>
      </c>
      <c r="F22" s="24">
        <f t="shared" ca="1" si="2"/>
        <v>1</v>
      </c>
      <c r="G22" s="24">
        <f t="shared" ca="1" si="2"/>
        <v>1</v>
      </c>
      <c r="H22" s="24">
        <f t="shared" ca="1" si="2"/>
        <v>0</v>
      </c>
      <c r="I22" s="24">
        <f t="shared" ca="1" si="2"/>
        <v>1</v>
      </c>
      <c r="J22" s="24">
        <f t="shared" ca="1" si="2"/>
        <v>0</v>
      </c>
    </row>
    <row r="23" spans="2:13" x14ac:dyDescent="0.3">
      <c r="B23" s="24">
        <f t="shared" ca="1" si="1"/>
        <v>2</v>
      </c>
      <c r="C23" s="24">
        <f t="shared" ca="1" si="2"/>
        <v>1</v>
      </c>
      <c r="D23" s="24">
        <f t="shared" ca="1" si="2"/>
        <v>0</v>
      </c>
      <c r="E23" s="24">
        <f t="shared" ca="1" si="2"/>
        <v>0</v>
      </c>
      <c r="F23" s="24">
        <f t="shared" ca="1" si="2"/>
        <v>0</v>
      </c>
      <c r="G23" s="24">
        <f t="shared" ca="1" si="2"/>
        <v>0</v>
      </c>
      <c r="H23" s="24">
        <f t="shared" ca="1" si="2"/>
        <v>1</v>
      </c>
      <c r="I23" s="24">
        <f t="shared" ca="1" si="2"/>
        <v>0</v>
      </c>
      <c r="J23" s="24">
        <f t="shared" ca="1" si="2"/>
        <v>0</v>
      </c>
    </row>
    <row r="24" spans="2:13" x14ac:dyDescent="0.3">
      <c r="B24" s="24">
        <f t="shared" ca="1" si="1"/>
        <v>2</v>
      </c>
      <c r="C24" s="24">
        <f t="shared" ca="1" si="2"/>
        <v>1</v>
      </c>
      <c r="D24" s="24">
        <f t="shared" ca="1" si="2"/>
        <v>0</v>
      </c>
      <c r="E24" s="24">
        <f t="shared" ca="1" si="2"/>
        <v>0</v>
      </c>
      <c r="F24" s="24">
        <f t="shared" ca="1" si="2"/>
        <v>0</v>
      </c>
      <c r="G24" s="24">
        <f t="shared" ca="1" si="2"/>
        <v>0</v>
      </c>
      <c r="H24" s="24">
        <f t="shared" ca="1" si="2"/>
        <v>0</v>
      </c>
      <c r="I24" s="24">
        <f t="shared" ca="1" si="2"/>
        <v>0</v>
      </c>
      <c r="J24" s="24">
        <f t="shared" ca="1" si="2"/>
        <v>1</v>
      </c>
    </row>
    <row r="25" spans="2:13" x14ac:dyDescent="0.3">
      <c r="B25" s="24">
        <f t="shared" ca="1" si="1"/>
        <v>6</v>
      </c>
      <c r="C25" s="24">
        <f t="shared" ca="1" si="2"/>
        <v>1</v>
      </c>
      <c r="D25" s="24">
        <f t="shared" ca="1" si="2"/>
        <v>1</v>
      </c>
      <c r="E25" s="24">
        <f t="shared" ca="1" si="2"/>
        <v>0</v>
      </c>
      <c r="F25" s="24">
        <f t="shared" ca="1" si="2"/>
        <v>1</v>
      </c>
      <c r="G25" s="24">
        <f t="shared" ca="1" si="2"/>
        <v>1</v>
      </c>
      <c r="H25" s="24">
        <f t="shared" ca="1" si="2"/>
        <v>0</v>
      </c>
      <c r="I25" s="24">
        <f t="shared" ca="1" si="2"/>
        <v>1</v>
      </c>
      <c r="J25" s="24">
        <f t="shared" ca="1" si="2"/>
        <v>1</v>
      </c>
    </row>
    <row r="26" spans="2:13" x14ac:dyDescent="0.3">
      <c r="B26" s="24">
        <f t="shared" ca="1" si="1"/>
        <v>4</v>
      </c>
      <c r="C26" s="24">
        <f t="shared" ca="1" si="2"/>
        <v>1</v>
      </c>
      <c r="D26" s="24">
        <f t="shared" ca="1" si="2"/>
        <v>0</v>
      </c>
      <c r="E26" s="24">
        <f t="shared" ca="1" si="2"/>
        <v>0</v>
      </c>
      <c r="F26" s="24">
        <f t="shared" ca="1" si="2"/>
        <v>0</v>
      </c>
      <c r="G26" s="24">
        <f t="shared" ca="1" si="2"/>
        <v>1</v>
      </c>
      <c r="H26" s="24">
        <f t="shared" ca="1" si="2"/>
        <v>1</v>
      </c>
      <c r="I26" s="24">
        <f t="shared" ca="1" si="2"/>
        <v>0</v>
      </c>
      <c r="J26" s="24">
        <f t="shared" ca="1" si="2"/>
        <v>1</v>
      </c>
    </row>
    <row r="27" spans="2:13" x14ac:dyDescent="0.3">
      <c r="B27" s="24">
        <f t="shared" ca="1" si="1"/>
        <v>2</v>
      </c>
      <c r="C27" s="24">
        <f t="shared" ca="1" si="2"/>
        <v>0</v>
      </c>
      <c r="D27" s="24">
        <f t="shared" ca="1" si="2"/>
        <v>1</v>
      </c>
      <c r="E27" s="24">
        <f t="shared" ca="1" si="2"/>
        <v>1</v>
      </c>
      <c r="F27" s="24">
        <f t="shared" ca="1" si="2"/>
        <v>0</v>
      </c>
      <c r="G27" s="24">
        <f t="shared" ca="1" si="2"/>
        <v>0</v>
      </c>
      <c r="H27" s="24">
        <f t="shared" ca="1" si="2"/>
        <v>0</v>
      </c>
      <c r="I27" s="24">
        <f t="shared" ca="1" si="2"/>
        <v>0</v>
      </c>
      <c r="J27" s="24">
        <f t="shared" ca="1" si="2"/>
        <v>0</v>
      </c>
    </row>
    <row r="28" spans="2:13" x14ac:dyDescent="0.3">
      <c r="B28" s="24">
        <f t="shared" ca="1" si="1"/>
        <v>4</v>
      </c>
      <c r="C28" s="24">
        <f t="shared" ca="1" si="2"/>
        <v>0</v>
      </c>
      <c r="D28" s="24">
        <f t="shared" ca="1" si="2"/>
        <v>0</v>
      </c>
      <c r="E28" s="24">
        <f t="shared" ca="1" si="2"/>
        <v>1</v>
      </c>
      <c r="F28" s="24">
        <f t="shared" ca="1" si="2"/>
        <v>0</v>
      </c>
      <c r="G28" s="24">
        <f t="shared" ca="1" si="2"/>
        <v>1</v>
      </c>
      <c r="H28" s="24">
        <f t="shared" ca="1" si="2"/>
        <v>1</v>
      </c>
      <c r="I28" s="24">
        <f t="shared" ca="1" si="2"/>
        <v>0</v>
      </c>
      <c r="J28" s="24">
        <f t="shared" ca="1" si="2"/>
        <v>1</v>
      </c>
    </row>
    <row r="29" spans="2:13" x14ac:dyDescent="0.3">
      <c r="B29" s="24">
        <f t="shared" ca="1" si="1"/>
        <v>4</v>
      </c>
      <c r="C29" s="24">
        <f t="shared" ca="1" si="2"/>
        <v>1</v>
      </c>
      <c r="D29" s="24">
        <f t="shared" ca="1" si="2"/>
        <v>1</v>
      </c>
      <c r="E29" s="24">
        <f t="shared" ca="1" si="2"/>
        <v>0</v>
      </c>
      <c r="F29" s="24">
        <f t="shared" ca="1" si="2"/>
        <v>0</v>
      </c>
      <c r="G29" s="24">
        <f t="shared" ca="1" si="2"/>
        <v>1</v>
      </c>
      <c r="H29" s="24">
        <f t="shared" ca="1" si="2"/>
        <v>1</v>
      </c>
      <c r="I29" s="24">
        <f t="shared" ca="1" si="2"/>
        <v>0</v>
      </c>
      <c r="J29" s="24">
        <f t="shared" ca="1" si="2"/>
        <v>0</v>
      </c>
    </row>
    <row r="30" spans="2:13" x14ac:dyDescent="0.3">
      <c r="B30" s="24">
        <f t="shared" ca="1" si="1"/>
        <v>7</v>
      </c>
      <c r="C30" s="24">
        <f t="shared" ca="1" si="2"/>
        <v>1</v>
      </c>
      <c r="D30" s="24">
        <f t="shared" ca="1" si="2"/>
        <v>1</v>
      </c>
      <c r="E30" s="24">
        <f t="shared" ca="1" si="2"/>
        <v>1</v>
      </c>
      <c r="F30" s="24">
        <f t="shared" ca="1" si="2"/>
        <v>1</v>
      </c>
      <c r="G30" s="24">
        <f t="shared" ca="1" si="2"/>
        <v>1</v>
      </c>
      <c r="H30" s="24">
        <f t="shared" ca="1" si="2"/>
        <v>1</v>
      </c>
      <c r="I30" s="24">
        <f t="shared" ca="1" si="2"/>
        <v>1</v>
      </c>
      <c r="J30" s="24">
        <f t="shared" ca="1" si="2"/>
        <v>0</v>
      </c>
    </row>
    <row r="31" spans="2:13" x14ac:dyDescent="0.3">
      <c r="B31" s="24">
        <f t="shared" ca="1" si="1"/>
        <v>4</v>
      </c>
      <c r="C31" s="24">
        <f t="shared" ca="1" si="2"/>
        <v>0</v>
      </c>
      <c r="D31" s="24">
        <f t="shared" ca="1" si="2"/>
        <v>1</v>
      </c>
      <c r="E31" s="24">
        <f t="shared" ca="1" si="2"/>
        <v>1</v>
      </c>
      <c r="F31" s="24">
        <f t="shared" ca="1" si="2"/>
        <v>0</v>
      </c>
      <c r="G31" s="24">
        <f t="shared" ca="1" si="2"/>
        <v>0</v>
      </c>
      <c r="H31" s="24">
        <f t="shared" ca="1" si="2"/>
        <v>1</v>
      </c>
      <c r="I31" s="24">
        <f t="shared" ca="1" si="2"/>
        <v>1</v>
      </c>
      <c r="J31" s="24">
        <f t="shared" ca="1" si="2"/>
        <v>0</v>
      </c>
    </row>
    <row r="32" spans="2:13" x14ac:dyDescent="0.3">
      <c r="B32" s="24">
        <f t="shared" ca="1" si="1"/>
        <v>6</v>
      </c>
      <c r="C32" s="24">
        <f t="shared" ca="1" si="2"/>
        <v>1</v>
      </c>
      <c r="D32" s="24">
        <f t="shared" ca="1" si="2"/>
        <v>1</v>
      </c>
      <c r="E32" s="24">
        <f t="shared" ca="1" si="2"/>
        <v>0</v>
      </c>
      <c r="F32" s="24">
        <f t="shared" ca="1" si="2"/>
        <v>1</v>
      </c>
      <c r="G32" s="24">
        <f t="shared" ca="1" si="2"/>
        <v>1</v>
      </c>
      <c r="H32" s="24">
        <f t="shared" ca="1" si="2"/>
        <v>1</v>
      </c>
      <c r="I32" s="24">
        <f t="shared" ca="1" si="2"/>
        <v>0</v>
      </c>
      <c r="J32" s="24">
        <f t="shared" ca="1" si="2"/>
        <v>1</v>
      </c>
    </row>
    <row r="33" spans="2:10" x14ac:dyDescent="0.3">
      <c r="B33" s="24">
        <f t="shared" ca="1" si="1"/>
        <v>4</v>
      </c>
      <c r="C33" s="24">
        <f t="shared" ca="1" si="2"/>
        <v>0</v>
      </c>
      <c r="D33" s="24">
        <f t="shared" ca="1" si="2"/>
        <v>0</v>
      </c>
      <c r="E33" s="24">
        <f t="shared" ca="1" si="2"/>
        <v>0</v>
      </c>
      <c r="F33" s="24">
        <f t="shared" ca="1" si="2"/>
        <v>1</v>
      </c>
      <c r="G33" s="24">
        <f t="shared" ca="1" si="2"/>
        <v>1</v>
      </c>
      <c r="H33" s="24">
        <f t="shared" ca="1" si="2"/>
        <v>1</v>
      </c>
      <c r="I33" s="24">
        <f t="shared" ca="1" si="2"/>
        <v>0</v>
      </c>
      <c r="J33" s="24">
        <f t="shared" ca="1" si="2"/>
        <v>1</v>
      </c>
    </row>
    <row r="34" spans="2:10" x14ac:dyDescent="0.3">
      <c r="B34" s="24">
        <f t="shared" ca="1" si="1"/>
        <v>3</v>
      </c>
      <c r="C34" s="24">
        <f t="shared" ca="1" si="2"/>
        <v>1</v>
      </c>
      <c r="D34" s="24">
        <f t="shared" ca="1" si="2"/>
        <v>1</v>
      </c>
      <c r="E34" s="24">
        <f t="shared" ca="1" si="2"/>
        <v>0</v>
      </c>
      <c r="F34" s="24">
        <f t="shared" ca="1" si="2"/>
        <v>1</v>
      </c>
      <c r="G34" s="24">
        <f t="shared" ca="1" si="2"/>
        <v>0</v>
      </c>
      <c r="H34" s="24">
        <f t="shared" ca="1" si="2"/>
        <v>0</v>
      </c>
      <c r="I34" s="24">
        <f t="shared" ca="1" si="2"/>
        <v>0</v>
      </c>
      <c r="J34" s="24">
        <f t="shared" ca="1" si="2"/>
        <v>0</v>
      </c>
    </row>
    <row r="35" spans="2:10" x14ac:dyDescent="0.3">
      <c r="B35" s="24">
        <f t="shared" ca="1" si="1"/>
        <v>2</v>
      </c>
      <c r="C35" s="24">
        <f t="shared" ca="1" si="2"/>
        <v>0</v>
      </c>
      <c r="D35" s="24">
        <f t="shared" ca="1" si="2"/>
        <v>0</v>
      </c>
      <c r="E35" s="24">
        <f t="shared" ca="1" si="2"/>
        <v>1</v>
      </c>
      <c r="F35" s="24">
        <f t="shared" ca="1" si="2"/>
        <v>0</v>
      </c>
      <c r="G35" s="24">
        <f t="shared" ca="1" si="2"/>
        <v>1</v>
      </c>
      <c r="H35" s="24">
        <f t="shared" ca="1" si="2"/>
        <v>0</v>
      </c>
      <c r="I35" s="24">
        <f t="shared" ca="1" si="2"/>
        <v>0</v>
      </c>
      <c r="J35" s="24">
        <f t="shared" ca="1" si="2"/>
        <v>0</v>
      </c>
    </row>
    <row r="36" spans="2:10" x14ac:dyDescent="0.3">
      <c r="B36" s="24">
        <f t="shared" ca="1" si="1"/>
        <v>6</v>
      </c>
      <c r="C36" s="24">
        <f t="shared" ca="1" si="2"/>
        <v>1</v>
      </c>
      <c r="D36" s="24">
        <f t="shared" ca="1" si="2"/>
        <v>1</v>
      </c>
      <c r="E36" s="24">
        <f t="shared" ca="1" si="2"/>
        <v>1</v>
      </c>
      <c r="F36" s="24">
        <f t="shared" ca="1" si="2"/>
        <v>0</v>
      </c>
      <c r="G36" s="24">
        <f t="shared" ca="1" si="2"/>
        <v>0</v>
      </c>
      <c r="H36" s="24">
        <f t="shared" ca="1" si="2"/>
        <v>1</v>
      </c>
      <c r="I36" s="24">
        <f t="shared" ca="1" si="2"/>
        <v>1</v>
      </c>
      <c r="J36" s="24">
        <f t="shared" ca="1" si="2"/>
        <v>1</v>
      </c>
    </row>
    <row r="37" spans="2:10" x14ac:dyDescent="0.3">
      <c r="B37" s="24">
        <f t="shared" ca="1" si="1"/>
        <v>5</v>
      </c>
      <c r="C37" s="24">
        <f t="shared" ca="1" si="2"/>
        <v>0</v>
      </c>
      <c r="D37" s="24">
        <f t="shared" ca="1" si="2"/>
        <v>0</v>
      </c>
      <c r="E37" s="24">
        <f t="shared" ca="1" si="2"/>
        <v>1</v>
      </c>
      <c r="F37" s="24">
        <f t="shared" ca="1" si="2"/>
        <v>1</v>
      </c>
      <c r="G37" s="24">
        <f t="shared" ca="1" si="2"/>
        <v>1</v>
      </c>
      <c r="H37" s="24">
        <f t="shared" ca="1" si="2"/>
        <v>1</v>
      </c>
      <c r="I37" s="24">
        <f t="shared" ca="1" si="2"/>
        <v>0</v>
      </c>
      <c r="J37" s="24">
        <f t="shared" ca="1" si="2"/>
        <v>1</v>
      </c>
    </row>
    <row r="38" spans="2:10" x14ac:dyDescent="0.3">
      <c r="B38" s="24">
        <f t="shared" ca="1" si="1"/>
        <v>5</v>
      </c>
      <c r="C38" s="24">
        <f t="shared" ca="1" si="2"/>
        <v>1</v>
      </c>
      <c r="D38" s="24">
        <f t="shared" ca="1" si="2"/>
        <v>1</v>
      </c>
      <c r="E38" s="24">
        <f t="shared" ca="1" si="2"/>
        <v>1</v>
      </c>
      <c r="F38" s="24">
        <f t="shared" ca="1" si="2"/>
        <v>1</v>
      </c>
      <c r="G38" s="24">
        <f t="shared" ca="1" si="2"/>
        <v>1</v>
      </c>
      <c r="H38" s="24">
        <f t="shared" ca="1" si="2"/>
        <v>0</v>
      </c>
      <c r="I38" s="24">
        <f t="shared" ca="1" si="2"/>
        <v>0</v>
      </c>
      <c r="J38" s="24">
        <f t="shared" ca="1" si="2"/>
        <v>0</v>
      </c>
    </row>
    <row r="39" spans="2:10" x14ac:dyDescent="0.3">
      <c r="B39" s="24">
        <f t="shared" ca="1" si="1"/>
        <v>4</v>
      </c>
      <c r="C39" s="24">
        <f t="shared" ref="C39:J70" ca="1" si="5">RANDBETWEEN(0,1)</f>
        <v>0</v>
      </c>
      <c r="D39" s="24">
        <f t="shared" ca="1" si="5"/>
        <v>0</v>
      </c>
      <c r="E39" s="24">
        <f t="shared" ca="1" si="5"/>
        <v>0</v>
      </c>
      <c r="F39" s="24">
        <f t="shared" ca="1" si="5"/>
        <v>1</v>
      </c>
      <c r="G39" s="24">
        <f t="shared" ca="1" si="5"/>
        <v>1</v>
      </c>
      <c r="H39" s="24">
        <f t="shared" ca="1" si="5"/>
        <v>0</v>
      </c>
      <c r="I39" s="24">
        <f t="shared" ca="1" si="5"/>
        <v>1</v>
      </c>
      <c r="J39" s="24">
        <f t="shared" ca="1" si="5"/>
        <v>1</v>
      </c>
    </row>
    <row r="40" spans="2:10" x14ac:dyDescent="0.3">
      <c r="B40" s="24">
        <f t="shared" ca="1" si="1"/>
        <v>2</v>
      </c>
      <c r="C40" s="24">
        <f t="shared" ca="1" si="5"/>
        <v>0</v>
      </c>
      <c r="D40" s="24">
        <f t="shared" ca="1" si="5"/>
        <v>0</v>
      </c>
      <c r="E40" s="24">
        <f t="shared" ca="1" si="5"/>
        <v>0</v>
      </c>
      <c r="F40" s="24">
        <f t="shared" ca="1" si="5"/>
        <v>1</v>
      </c>
      <c r="G40" s="24">
        <f t="shared" ca="1" si="5"/>
        <v>0</v>
      </c>
      <c r="H40" s="24">
        <f t="shared" ca="1" si="5"/>
        <v>0</v>
      </c>
      <c r="I40" s="24">
        <f t="shared" ca="1" si="5"/>
        <v>0</v>
      </c>
      <c r="J40" s="24">
        <f t="shared" ca="1" si="5"/>
        <v>1</v>
      </c>
    </row>
    <row r="41" spans="2:10" x14ac:dyDescent="0.3">
      <c r="B41" s="24">
        <f t="shared" ca="1" si="1"/>
        <v>3</v>
      </c>
      <c r="C41" s="24">
        <f t="shared" ca="1" si="5"/>
        <v>0</v>
      </c>
      <c r="D41" s="24">
        <f t="shared" ca="1" si="5"/>
        <v>1</v>
      </c>
      <c r="E41" s="24">
        <f t="shared" ca="1" si="5"/>
        <v>0</v>
      </c>
      <c r="F41" s="24">
        <f t="shared" ca="1" si="5"/>
        <v>0</v>
      </c>
      <c r="G41" s="24">
        <f t="shared" ca="1" si="5"/>
        <v>0</v>
      </c>
      <c r="H41" s="24">
        <f t="shared" ca="1" si="5"/>
        <v>1</v>
      </c>
      <c r="I41" s="24">
        <f t="shared" ca="1" si="5"/>
        <v>0</v>
      </c>
      <c r="J41" s="24">
        <f t="shared" ca="1" si="5"/>
        <v>1</v>
      </c>
    </row>
    <row r="42" spans="2:10" x14ac:dyDescent="0.3">
      <c r="B42" s="24">
        <f t="shared" ca="1" si="1"/>
        <v>4</v>
      </c>
      <c r="C42" s="24">
        <f t="shared" ca="1" si="5"/>
        <v>0</v>
      </c>
      <c r="D42" s="24">
        <f t="shared" ca="1" si="5"/>
        <v>0</v>
      </c>
      <c r="E42" s="24">
        <f t="shared" ca="1" si="5"/>
        <v>1</v>
      </c>
      <c r="F42" s="24">
        <f t="shared" ca="1" si="5"/>
        <v>1</v>
      </c>
      <c r="G42" s="24">
        <f t="shared" ca="1" si="5"/>
        <v>0</v>
      </c>
      <c r="H42" s="24">
        <f t="shared" ca="1" si="5"/>
        <v>1</v>
      </c>
      <c r="I42" s="24">
        <f t="shared" ca="1" si="5"/>
        <v>1</v>
      </c>
      <c r="J42" s="24">
        <f t="shared" ca="1" si="5"/>
        <v>0</v>
      </c>
    </row>
    <row r="43" spans="2:10" x14ac:dyDescent="0.3">
      <c r="B43" s="24">
        <f t="shared" ca="1" si="1"/>
        <v>5</v>
      </c>
      <c r="C43" s="24">
        <f t="shared" ca="1" si="5"/>
        <v>1</v>
      </c>
      <c r="D43" s="24">
        <f t="shared" ca="1" si="5"/>
        <v>1</v>
      </c>
      <c r="E43" s="24">
        <f t="shared" ca="1" si="5"/>
        <v>1</v>
      </c>
      <c r="F43" s="24">
        <f t="shared" ca="1" si="5"/>
        <v>0</v>
      </c>
      <c r="G43" s="24">
        <f t="shared" ca="1" si="5"/>
        <v>1</v>
      </c>
      <c r="H43" s="24">
        <f t="shared" ca="1" si="5"/>
        <v>0</v>
      </c>
      <c r="I43" s="24">
        <f t="shared" ca="1" si="5"/>
        <v>1</v>
      </c>
      <c r="J43" s="24">
        <f t="shared" ca="1" si="5"/>
        <v>0</v>
      </c>
    </row>
    <row r="44" spans="2:10" x14ac:dyDescent="0.3">
      <c r="B44" s="24">
        <f t="shared" ca="1" si="1"/>
        <v>3</v>
      </c>
      <c r="C44" s="24">
        <f t="shared" ca="1" si="5"/>
        <v>0</v>
      </c>
      <c r="D44" s="24">
        <f t="shared" ca="1" si="5"/>
        <v>0</v>
      </c>
      <c r="E44" s="24">
        <f t="shared" ca="1" si="5"/>
        <v>0</v>
      </c>
      <c r="F44" s="24">
        <f t="shared" ca="1" si="5"/>
        <v>0</v>
      </c>
      <c r="G44" s="24">
        <f t="shared" ca="1" si="5"/>
        <v>0</v>
      </c>
      <c r="H44" s="24">
        <f t="shared" ca="1" si="5"/>
        <v>1</v>
      </c>
      <c r="I44" s="24">
        <f t="shared" ca="1" si="5"/>
        <v>1</v>
      </c>
      <c r="J44" s="24">
        <f t="shared" ca="1" si="5"/>
        <v>1</v>
      </c>
    </row>
    <row r="45" spans="2:10" x14ac:dyDescent="0.3">
      <c r="B45" s="24">
        <f t="shared" ca="1" si="1"/>
        <v>5</v>
      </c>
      <c r="C45" s="24">
        <f t="shared" ca="1" si="5"/>
        <v>0</v>
      </c>
      <c r="D45" s="24">
        <f t="shared" ca="1" si="5"/>
        <v>1</v>
      </c>
      <c r="E45" s="24">
        <f t="shared" ca="1" si="5"/>
        <v>1</v>
      </c>
      <c r="F45" s="24">
        <f t="shared" ca="1" si="5"/>
        <v>1</v>
      </c>
      <c r="G45" s="24">
        <f t="shared" ca="1" si="5"/>
        <v>1</v>
      </c>
      <c r="H45" s="24">
        <f t="shared" ca="1" si="5"/>
        <v>0</v>
      </c>
      <c r="I45" s="24">
        <f t="shared" ca="1" si="5"/>
        <v>1</v>
      </c>
      <c r="J45" s="24">
        <f t="shared" ca="1" si="5"/>
        <v>0</v>
      </c>
    </row>
    <row r="46" spans="2:10" x14ac:dyDescent="0.3">
      <c r="B46" s="24">
        <f t="shared" ca="1" si="1"/>
        <v>3</v>
      </c>
      <c r="C46" s="24">
        <f t="shared" ca="1" si="5"/>
        <v>0</v>
      </c>
      <c r="D46" s="24">
        <f t="shared" ca="1" si="5"/>
        <v>0</v>
      </c>
      <c r="E46" s="24">
        <f t="shared" ca="1" si="5"/>
        <v>0</v>
      </c>
      <c r="F46" s="24">
        <f t="shared" ca="1" si="5"/>
        <v>0</v>
      </c>
      <c r="G46" s="24">
        <f t="shared" ca="1" si="5"/>
        <v>0</v>
      </c>
      <c r="H46" s="24">
        <f t="shared" ca="1" si="5"/>
        <v>1</v>
      </c>
      <c r="I46" s="24">
        <f t="shared" ca="1" si="5"/>
        <v>1</v>
      </c>
      <c r="J46" s="24">
        <f t="shared" ca="1" si="5"/>
        <v>1</v>
      </c>
    </row>
    <row r="47" spans="2:10" x14ac:dyDescent="0.3">
      <c r="B47" s="24">
        <f t="shared" ca="1" si="1"/>
        <v>2</v>
      </c>
      <c r="C47" s="24">
        <f t="shared" ca="1" si="5"/>
        <v>0</v>
      </c>
      <c r="D47" s="24">
        <f t="shared" ca="1" si="5"/>
        <v>1</v>
      </c>
      <c r="E47" s="24">
        <f t="shared" ca="1" si="5"/>
        <v>0</v>
      </c>
      <c r="F47" s="24">
        <f t="shared" ca="1" si="5"/>
        <v>0</v>
      </c>
      <c r="G47" s="24">
        <f t="shared" ca="1" si="5"/>
        <v>0</v>
      </c>
      <c r="H47" s="24">
        <f t="shared" ca="1" si="5"/>
        <v>0</v>
      </c>
      <c r="I47" s="24">
        <f t="shared" ca="1" si="5"/>
        <v>1</v>
      </c>
      <c r="J47" s="24">
        <f t="shared" ca="1" si="5"/>
        <v>0</v>
      </c>
    </row>
    <row r="48" spans="2:10" x14ac:dyDescent="0.3">
      <c r="B48" s="24">
        <f t="shared" ca="1" si="1"/>
        <v>2</v>
      </c>
      <c r="C48" s="24">
        <f t="shared" ca="1" si="5"/>
        <v>0</v>
      </c>
      <c r="D48" s="24">
        <f t="shared" ca="1" si="5"/>
        <v>0</v>
      </c>
      <c r="E48" s="24">
        <f t="shared" ca="1" si="5"/>
        <v>0</v>
      </c>
      <c r="F48" s="24">
        <f t="shared" ca="1" si="5"/>
        <v>1</v>
      </c>
      <c r="G48" s="24">
        <f t="shared" ca="1" si="5"/>
        <v>0</v>
      </c>
      <c r="H48" s="24">
        <f t="shared" ca="1" si="5"/>
        <v>1</v>
      </c>
      <c r="I48" s="24">
        <f t="shared" ca="1" si="5"/>
        <v>0</v>
      </c>
      <c r="J48" s="24">
        <f t="shared" ca="1" si="5"/>
        <v>0</v>
      </c>
    </row>
    <row r="49" spans="2:10" x14ac:dyDescent="0.3">
      <c r="B49" s="24">
        <f t="shared" ca="1" si="1"/>
        <v>6</v>
      </c>
      <c r="C49" s="24">
        <f t="shared" ca="1" si="5"/>
        <v>1</v>
      </c>
      <c r="D49" s="24">
        <f t="shared" ca="1" si="5"/>
        <v>1</v>
      </c>
      <c r="E49" s="24">
        <f t="shared" ca="1" si="5"/>
        <v>0</v>
      </c>
      <c r="F49" s="24">
        <f t="shared" ca="1" si="5"/>
        <v>0</v>
      </c>
      <c r="G49" s="24">
        <f t="shared" ca="1" si="5"/>
        <v>1</v>
      </c>
      <c r="H49" s="24">
        <f t="shared" ca="1" si="5"/>
        <v>1</v>
      </c>
      <c r="I49" s="24">
        <f t="shared" ca="1" si="5"/>
        <v>1</v>
      </c>
      <c r="J49" s="24">
        <f t="shared" ca="1" si="5"/>
        <v>1</v>
      </c>
    </row>
    <row r="50" spans="2:10" x14ac:dyDescent="0.3">
      <c r="B50" s="24">
        <f t="shared" ca="1" si="1"/>
        <v>4</v>
      </c>
      <c r="C50" s="24">
        <f t="shared" ca="1" si="5"/>
        <v>1</v>
      </c>
      <c r="D50" s="24">
        <f t="shared" ca="1" si="5"/>
        <v>0</v>
      </c>
      <c r="E50" s="24">
        <f t="shared" ca="1" si="5"/>
        <v>1</v>
      </c>
      <c r="F50" s="24">
        <f t="shared" ca="1" si="5"/>
        <v>0</v>
      </c>
      <c r="G50" s="24">
        <f t="shared" ca="1" si="5"/>
        <v>1</v>
      </c>
      <c r="H50" s="24">
        <f t="shared" ca="1" si="5"/>
        <v>1</v>
      </c>
      <c r="I50" s="24">
        <f t="shared" ca="1" si="5"/>
        <v>0</v>
      </c>
      <c r="J50" s="24">
        <f t="shared" ca="1" si="5"/>
        <v>0</v>
      </c>
    </row>
    <row r="51" spans="2:10" x14ac:dyDescent="0.3">
      <c r="B51" s="24">
        <f t="shared" ca="1" si="1"/>
        <v>6</v>
      </c>
      <c r="C51" s="24">
        <f t="shared" ca="1" si="5"/>
        <v>0</v>
      </c>
      <c r="D51" s="24">
        <f t="shared" ca="1" si="5"/>
        <v>1</v>
      </c>
      <c r="E51" s="24">
        <f t="shared" ca="1" si="5"/>
        <v>0</v>
      </c>
      <c r="F51" s="24">
        <f t="shared" ca="1" si="5"/>
        <v>1</v>
      </c>
      <c r="G51" s="24">
        <f t="shared" ca="1" si="5"/>
        <v>1</v>
      </c>
      <c r="H51" s="24">
        <f t="shared" ca="1" si="5"/>
        <v>1</v>
      </c>
      <c r="I51" s="24">
        <f t="shared" ca="1" si="5"/>
        <v>1</v>
      </c>
      <c r="J51" s="24">
        <f t="shared" ca="1" si="5"/>
        <v>1</v>
      </c>
    </row>
    <row r="52" spans="2:10" x14ac:dyDescent="0.3">
      <c r="B52" s="24">
        <f t="shared" ca="1" si="1"/>
        <v>5</v>
      </c>
      <c r="C52" s="24">
        <f t="shared" ca="1" si="5"/>
        <v>0</v>
      </c>
      <c r="D52" s="24">
        <f t="shared" ca="1" si="5"/>
        <v>1</v>
      </c>
      <c r="E52" s="24">
        <f t="shared" ca="1" si="5"/>
        <v>1</v>
      </c>
      <c r="F52" s="24">
        <f t="shared" ca="1" si="5"/>
        <v>0</v>
      </c>
      <c r="G52" s="24">
        <f t="shared" ca="1" si="5"/>
        <v>1</v>
      </c>
      <c r="H52" s="24">
        <f t="shared" ca="1" si="5"/>
        <v>1</v>
      </c>
      <c r="I52" s="24">
        <f t="shared" ca="1" si="5"/>
        <v>0</v>
      </c>
      <c r="J52" s="24">
        <f t="shared" ca="1" si="5"/>
        <v>1</v>
      </c>
    </row>
    <row r="53" spans="2:10" x14ac:dyDescent="0.3">
      <c r="B53" s="24">
        <f t="shared" ca="1" si="1"/>
        <v>3</v>
      </c>
      <c r="C53" s="24">
        <f t="shared" ca="1" si="5"/>
        <v>0</v>
      </c>
      <c r="D53" s="24">
        <f t="shared" ca="1" si="5"/>
        <v>1</v>
      </c>
      <c r="E53" s="24">
        <f t="shared" ca="1" si="5"/>
        <v>0</v>
      </c>
      <c r="F53" s="24">
        <f t="shared" ca="1" si="5"/>
        <v>1</v>
      </c>
      <c r="G53" s="24">
        <f t="shared" ca="1" si="5"/>
        <v>0</v>
      </c>
      <c r="H53" s="24">
        <f t="shared" ca="1" si="5"/>
        <v>0</v>
      </c>
      <c r="I53" s="24">
        <f t="shared" ca="1" si="5"/>
        <v>1</v>
      </c>
      <c r="J53" s="24">
        <f t="shared" ca="1" si="5"/>
        <v>0</v>
      </c>
    </row>
    <row r="54" spans="2:10" x14ac:dyDescent="0.3">
      <c r="B54" s="24">
        <f t="shared" ca="1" si="1"/>
        <v>3</v>
      </c>
      <c r="C54" s="24">
        <f t="shared" ca="1" si="5"/>
        <v>0</v>
      </c>
      <c r="D54" s="24">
        <f t="shared" ca="1" si="5"/>
        <v>0</v>
      </c>
      <c r="E54" s="24">
        <f t="shared" ca="1" si="5"/>
        <v>0</v>
      </c>
      <c r="F54" s="24">
        <f t="shared" ca="1" si="5"/>
        <v>0</v>
      </c>
      <c r="G54" s="24">
        <f t="shared" ca="1" si="5"/>
        <v>1</v>
      </c>
      <c r="H54" s="24">
        <f t="shared" ca="1" si="5"/>
        <v>0</v>
      </c>
      <c r="I54" s="24">
        <f t="shared" ca="1" si="5"/>
        <v>1</v>
      </c>
      <c r="J54" s="24">
        <f t="shared" ca="1" si="5"/>
        <v>1</v>
      </c>
    </row>
    <row r="55" spans="2:10" x14ac:dyDescent="0.3">
      <c r="B55" s="24">
        <f t="shared" ca="1" si="1"/>
        <v>4</v>
      </c>
      <c r="C55" s="24">
        <f t="shared" ca="1" si="5"/>
        <v>0</v>
      </c>
      <c r="D55" s="24">
        <f t="shared" ca="1" si="5"/>
        <v>1</v>
      </c>
      <c r="E55" s="24">
        <f t="shared" ca="1" si="5"/>
        <v>1</v>
      </c>
      <c r="F55" s="24">
        <f t="shared" ca="1" si="5"/>
        <v>0</v>
      </c>
      <c r="G55" s="24">
        <f t="shared" ca="1" si="5"/>
        <v>1</v>
      </c>
      <c r="H55" s="24">
        <f t="shared" ca="1" si="5"/>
        <v>0</v>
      </c>
      <c r="I55" s="24">
        <f t="shared" ca="1" si="5"/>
        <v>0</v>
      </c>
      <c r="J55" s="24">
        <f t="shared" ca="1" si="5"/>
        <v>1</v>
      </c>
    </row>
    <row r="56" spans="2:10" x14ac:dyDescent="0.3">
      <c r="B56" s="24">
        <f t="shared" ca="1" si="1"/>
        <v>5</v>
      </c>
      <c r="C56" s="24">
        <f t="shared" ca="1" si="5"/>
        <v>0</v>
      </c>
      <c r="D56" s="24">
        <f t="shared" ca="1" si="5"/>
        <v>0</v>
      </c>
      <c r="E56" s="24">
        <f t="shared" ca="1" si="5"/>
        <v>1</v>
      </c>
      <c r="F56" s="24">
        <f t="shared" ca="1" si="5"/>
        <v>0</v>
      </c>
      <c r="G56" s="24">
        <f t="shared" ca="1" si="5"/>
        <v>1</v>
      </c>
      <c r="H56" s="24">
        <f t="shared" ca="1" si="5"/>
        <v>1</v>
      </c>
      <c r="I56" s="24">
        <f t="shared" ca="1" si="5"/>
        <v>1</v>
      </c>
      <c r="J56" s="24">
        <f t="shared" ca="1" si="5"/>
        <v>1</v>
      </c>
    </row>
    <row r="57" spans="2:10" x14ac:dyDescent="0.3">
      <c r="B57" s="24">
        <f t="shared" ca="1" si="1"/>
        <v>4</v>
      </c>
      <c r="C57" s="24">
        <f t="shared" ca="1" si="5"/>
        <v>0</v>
      </c>
      <c r="D57" s="24">
        <f t="shared" ca="1" si="5"/>
        <v>1</v>
      </c>
      <c r="E57" s="24">
        <f t="shared" ca="1" si="5"/>
        <v>0</v>
      </c>
      <c r="F57" s="24">
        <f t="shared" ca="1" si="5"/>
        <v>1</v>
      </c>
      <c r="G57" s="24">
        <f t="shared" ca="1" si="5"/>
        <v>0</v>
      </c>
      <c r="H57" s="24">
        <f t="shared" ca="1" si="5"/>
        <v>0</v>
      </c>
      <c r="I57" s="24">
        <f t="shared" ca="1" si="5"/>
        <v>1</v>
      </c>
      <c r="J57" s="24">
        <f t="shared" ca="1" si="5"/>
        <v>1</v>
      </c>
    </row>
    <row r="58" spans="2:10" x14ac:dyDescent="0.3">
      <c r="B58" s="24">
        <f t="shared" ca="1" si="1"/>
        <v>3</v>
      </c>
      <c r="C58" s="24">
        <f t="shared" ca="1" si="5"/>
        <v>1</v>
      </c>
      <c r="D58" s="24">
        <f t="shared" ca="1" si="5"/>
        <v>0</v>
      </c>
      <c r="E58" s="24">
        <f t="shared" ca="1" si="5"/>
        <v>0</v>
      </c>
      <c r="F58" s="24">
        <f t="shared" ca="1" si="5"/>
        <v>1</v>
      </c>
      <c r="G58" s="24">
        <f t="shared" ca="1" si="5"/>
        <v>0</v>
      </c>
      <c r="H58" s="24">
        <f t="shared" ca="1" si="5"/>
        <v>0</v>
      </c>
      <c r="I58" s="24">
        <f t="shared" ca="1" si="5"/>
        <v>1</v>
      </c>
      <c r="J58" s="24">
        <f t="shared" ca="1" si="5"/>
        <v>0</v>
      </c>
    </row>
    <row r="59" spans="2:10" x14ac:dyDescent="0.3">
      <c r="B59" s="24">
        <f t="shared" ca="1" si="1"/>
        <v>5</v>
      </c>
      <c r="C59" s="24">
        <f t="shared" ca="1" si="5"/>
        <v>0</v>
      </c>
      <c r="D59" s="24">
        <f t="shared" ca="1" si="5"/>
        <v>1</v>
      </c>
      <c r="E59" s="24">
        <f t="shared" ca="1" si="5"/>
        <v>1</v>
      </c>
      <c r="F59" s="24">
        <f t="shared" ca="1" si="5"/>
        <v>1</v>
      </c>
      <c r="G59" s="24">
        <f t="shared" ca="1" si="5"/>
        <v>1</v>
      </c>
      <c r="H59" s="24">
        <f t="shared" ca="1" si="5"/>
        <v>0</v>
      </c>
      <c r="I59" s="24">
        <f t="shared" ca="1" si="5"/>
        <v>1</v>
      </c>
      <c r="J59" s="24">
        <f t="shared" ca="1" si="5"/>
        <v>0</v>
      </c>
    </row>
    <row r="60" spans="2:10" x14ac:dyDescent="0.3">
      <c r="B60" s="24">
        <f t="shared" ca="1" si="1"/>
        <v>2</v>
      </c>
      <c r="C60" s="24">
        <f t="shared" ca="1" si="5"/>
        <v>1</v>
      </c>
      <c r="D60" s="24">
        <f t="shared" ca="1" si="5"/>
        <v>0</v>
      </c>
      <c r="E60" s="24">
        <f t="shared" ca="1" si="5"/>
        <v>0</v>
      </c>
      <c r="F60" s="24">
        <f t="shared" ca="1" si="5"/>
        <v>1</v>
      </c>
      <c r="G60" s="24">
        <f t="shared" ca="1" si="5"/>
        <v>0</v>
      </c>
      <c r="H60" s="24">
        <f t="shared" ca="1" si="5"/>
        <v>0</v>
      </c>
      <c r="I60" s="24">
        <f t="shared" ca="1" si="5"/>
        <v>0</v>
      </c>
      <c r="J60" s="24">
        <f t="shared" ca="1" si="5"/>
        <v>0</v>
      </c>
    </row>
    <row r="61" spans="2:10" x14ac:dyDescent="0.3">
      <c r="B61" s="24">
        <f t="shared" ca="1" si="1"/>
        <v>4</v>
      </c>
      <c r="C61" s="24">
        <f t="shared" ca="1" si="5"/>
        <v>1</v>
      </c>
      <c r="D61" s="24">
        <f t="shared" ca="1" si="5"/>
        <v>0</v>
      </c>
      <c r="E61" s="24">
        <f t="shared" ca="1" si="5"/>
        <v>0</v>
      </c>
      <c r="F61" s="24">
        <f t="shared" ca="1" si="5"/>
        <v>0</v>
      </c>
      <c r="G61" s="24">
        <f t="shared" ca="1" si="5"/>
        <v>1</v>
      </c>
      <c r="H61" s="24">
        <f t="shared" ca="1" si="5"/>
        <v>1</v>
      </c>
      <c r="I61" s="24">
        <f t="shared" ca="1" si="5"/>
        <v>0</v>
      </c>
      <c r="J61" s="24">
        <f t="shared" ca="1" si="5"/>
        <v>1</v>
      </c>
    </row>
    <row r="62" spans="2:10" x14ac:dyDescent="0.3">
      <c r="B62" s="24">
        <f t="shared" ca="1" si="1"/>
        <v>3</v>
      </c>
      <c r="C62" s="24">
        <f t="shared" ca="1" si="5"/>
        <v>0</v>
      </c>
      <c r="D62" s="24">
        <f t="shared" ca="1" si="5"/>
        <v>0</v>
      </c>
      <c r="E62" s="24">
        <f t="shared" ca="1" si="5"/>
        <v>0</v>
      </c>
      <c r="F62" s="24">
        <f t="shared" ca="1" si="5"/>
        <v>0</v>
      </c>
      <c r="G62" s="24">
        <f t="shared" ca="1" si="5"/>
        <v>1</v>
      </c>
      <c r="H62" s="24">
        <f t="shared" ca="1" si="5"/>
        <v>1</v>
      </c>
      <c r="I62" s="24">
        <f t="shared" ca="1" si="5"/>
        <v>0</v>
      </c>
      <c r="J62" s="24">
        <f t="shared" ca="1" si="5"/>
        <v>1</v>
      </c>
    </row>
    <row r="63" spans="2:10" x14ac:dyDescent="0.3">
      <c r="B63" s="24">
        <f t="shared" ca="1" si="1"/>
        <v>5</v>
      </c>
      <c r="C63" s="24">
        <f t="shared" ca="1" si="5"/>
        <v>1</v>
      </c>
      <c r="D63" s="24">
        <f t="shared" ca="1" si="5"/>
        <v>0</v>
      </c>
      <c r="E63" s="24">
        <f t="shared" ca="1" si="5"/>
        <v>1</v>
      </c>
      <c r="F63" s="24">
        <f t="shared" ca="1" si="5"/>
        <v>1</v>
      </c>
      <c r="G63" s="24">
        <f t="shared" ca="1" si="5"/>
        <v>0</v>
      </c>
      <c r="H63" s="24">
        <f t="shared" ca="1" si="5"/>
        <v>1</v>
      </c>
      <c r="I63" s="24">
        <f t="shared" ca="1" si="5"/>
        <v>1</v>
      </c>
      <c r="J63" s="24">
        <f t="shared" ca="1" si="5"/>
        <v>0</v>
      </c>
    </row>
    <row r="64" spans="2:10" x14ac:dyDescent="0.3">
      <c r="B64" s="24">
        <f t="shared" ca="1" si="1"/>
        <v>4</v>
      </c>
      <c r="C64" s="24">
        <f t="shared" ca="1" si="5"/>
        <v>0</v>
      </c>
      <c r="D64" s="24">
        <f t="shared" ca="1" si="5"/>
        <v>1</v>
      </c>
      <c r="E64" s="24">
        <f t="shared" ca="1" si="5"/>
        <v>1</v>
      </c>
      <c r="F64" s="24">
        <f t="shared" ca="1" si="5"/>
        <v>1</v>
      </c>
      <c r="G64" s="24">
        <f t="shared" ca="1" si="5"/>
        <v>0</v>
      </c>
      <c r="H64" s="24">
        <f t="shared" ca="1" si="5"/>
        <v>0</v>
      </c>
      <c r="I64" s="24">
        <f t="shared" ca="1" si="5"/>
        <v>1</v>
      </c>
      <c r="J64" s="24">
        <f t="shared" ca="1" si="5"/>
        <v>0</v>
      </c>
    </row>
    <row r="65" spans="2:10" x14ac:dyDescent="0.3">
      <c r="B65" s="24">
        <f t="shared" ca="1" si="1"/>
        <v>3</v>
      </c>
      <c r="C65" s="24">
        <f t="shared" ca="1" si="5"/>
        <v>0</v>
      </c>
      <c r="D65" s="24">
        <f t="shared" ca="1" si="5"/>
        <v>1</v>
      </c>
      <c r="E65" s="24">
        <f t="shared" ca="1" si="5"/>
        <v>1</v>
      </c>
      <c r="F65" s="24">
        <f t="shared" ca="1" si="5"/>
        <v>0</v>
      </c>
      <c r="G65" s="24">
        <f t="shared" ca="1" si="5"/>
        <v>0</v>
      </c>
      <c r="H65" s="24">
        <f t="shared" ca="1" si="5"/>
        <v>0</v>
      </c>
      <c r="I65" s="24">
        <f t="shared" ca="1" si="5"/>
        <v>1</v>
      </c>
      <c r="J65" s="24">
        <f t="shared" ca="1" si="5"/>
        <v>0</v>
      </c>
    </row>
    <row r="66" spans="2:10" x14ac:dyDescent="0.3">
      <c r="B66" s="24">
        <f t="shared" ca="1" si="1"/>
        <v>5</v>
      </c>
      <c r="C66" s="24">
        <f t="shared" ca="1" si="5"/>
        <v>0</v>
      </c>
      <c r="D66" s="24">
        <f t="shared" ca="1" si="5"/>
        <v>0</v>
      </c>
      <c r="E66" s="24">
        <f t="shared" ca="1" si="5"/>
        <v>1</v>
      </c>
      <c r="F66" s="24">
        <f t="shared" ca="1" si="5"/>
        <v>1</v>
      </c>
      <c r="G66" s="24">
        <f t="shared" ca="1" si="5"/>
        <v>1</v>
      </c>
      <c r="H66" s="24">
        <f t="shared" ca="1" si="5"/>
        <v>1</v>
      </c>
      <c r="I66" s="24">
        <f t="shared" ca="1" si="5"/>
        <v>0</v>
      </c>
      <c r="J66" s="24">
        <f t="shared" ca="1" si="5"/>
        <v>1</v>
      </c>
    </row>
    <row r="67" spans="2:10" x14ac:dyDescent="0.3">
      <c r="B67" s="24">
        <f t="shared" ca="1" si="1"/>
        <v>4</v>
      </c>
      <c r="C67" s="24">
        <f t="shared" ca="1" si="5"/>
        <v>1</v>
      </c>
      <c r="D67" s="24">
        <f t="shared" ca="1" si="5"/>
        <v>1</v>
      </c>
      <c r="E67" s="24">
        <f t="shared" ca="1" si="5"/>
        <v>1</v>
      </c>
      <c r="F67" s="24">
        <f t="shared" ca="1" si="5"/>
        <v>1</v>
      </c>
      <c r="G67" s="24">
        <f t="shared" ca="1" si="5"/>
        <v>0</v>
      </c>
      <c r="H67" s="24">
        <f t="shared" ca="1" si="5"/>
        <v>0</v>
      </c>
      <c r="I67" s="24">
        <f t="shared" ca="1" si="5"/>
        <v>0</v>
      </c>
      <c r="J67" s="24">
        <f t="shared" ca="1" si="5"/>
        <v>0</v>
      </c>
    </row>
    <row r="68" spans="2:10" x14ac:dyDescent="0.3">
      <c r="B68" s="24">
        <f t="shared" ca="1" si="1"/>
        <v>6</v>
      </c>
      <c r="C68" s="24">
        <f t="shared" ca="1" si="5"/>
        <v>1</v>
      </c>
      <c r="D68" s="24">
        <f t="shared" ca="1" si="5"/>
        <v>1</v>
      </c>
      <c r="E68" s="24">
        <f t="shared" ca="1" si="5"/>
        <v>0</v>
      </c>
      <c r="F68" s="24">
        <f t="shared" ca="1" si="5"/>
        <v>1</v>
      </c>
      <c r="G68" s="24">
        <f t="shared" ca="1" si="5"/>
        <v>1</v>
      </c>
      <c r="H68" s="24">
        <f t="shared" ca="1" si="5"/>
        <v>1</v>
      </c>
      <c r="I68" s="24">
        <f t="shared" ca="1" si="5"/>
        <v>1</v>
      </c>
      <c r="J68" s="24">
        <f t="shared" ca="1" si="5"/>
        <v>0</v>
      </c>
    </row>
    <row r="69" spans="2:10" x14ac:dyDescent="0.3">
      <c r="B69" s="24">
        <f t="shared" ca="1" si="1"/>
        <v>1</v>
      </c>
      <c r="C69" s="24">
        <f t="shared" ca="1" si="5"/>
        <v>0</v>
      </c>
      <c r="D69" s="24">
        <f t="shared" ca="1" si="5"/>
        <v>0</v>
      </c>
      <c r="E69" s="24">
        <f t="shared" ca="1" si="5"/>
        <v>0</v>
      </c>
      <c r="F69" s="24">
        <f t="shared" ca="1" si="5"/>
        <v>0</v>
      </c>
      <c r="G69" s="24">
        <f t="shared" ca="1" si="5"/>
        <v>1</v>
      </c>
      <c r="H69" s="24">
        <f t="shared" ca="1" si="5"/>
        <v>0</v>
      </c>
      <c r="I69" s="24">
        <f t="shared" ca="1" si="5"/>
        <v>0</v>
      </c>
      <c r="J69" s="24">
        <f t="shared" ca="1" si="5"/>
        <v>0</v>
      </c>
    </row>
    <row r="70" spans="2:10" x14ac:dyDescent="0.3">
      <c r="B70" s="24">
        <f t="shared" ca="1" si="1"/>
        <v>5</v>
      </c>
      <c r="C70" s="24">
        <f t="shared" ca="1" si="5"/>
        <v>0</v>
      </c>
      <c r="D70" s="24">
        <f t="shared" ca="1" si="5"/>
        <v>1</v>
      </c>
      <c r="E70" s="24">
        <f t="shared" ca="1" si="5"/>
        <v>1</v>
      </c>
      <c r="F70" s="24">
        <f t="shared" ca="1" si="5"/>
        <v>0</v>
      </c>
      <c r="G70" s="24">
        <f t="shared" ca="1" si="5"/>
        <v>1</v>
      </c>
      <c r="H70" s="24">
        <f t="shared" ca="1" si="5"/>
        <v>1</v>
      </c>
      <c r="I70" s="24">
        <f t="shared" ca="1" si="5"/>
        <v>0</v>
      </c>
      <c r="J70" s="24">
        <f t="shared" ref="D70:J106" ca="1" si="6">RANDBETWEEN(0,1)</f>
        <v>1</v>
      </c>
    </row>
    <row r="71" spans="2:10" x14ac:dyDescent="0.3">
      <c r="B71" s="24">
        <f t="shared" ref="B71:B105" ca="1" si="7" xml:space="preserve"> SUM(C71:J71)</f>
        <v>2</v>
      </c>
      <c r="C71" s="24">
        <f t="shared" ref="C71:J107" ca="1" si="8">RANDBETWEEN(0,1)</f>
        <v>0</v>
      </c>
      <c r="D71" s="24">
        <f t="shared" ca="1" si="6"/>
        <v>0</v>
      </c>
      <c r="E71" s="24">
        <f t="shared" ca="1" si="6"/>
        <v>0</v>
      </c>
      <c r="F71" s="24">
        <f t="shared" ca="1" si="6"/>
        <v>1</v>
      </c>
      <c r="G71" s="24">
        <f t="shared" ca="1" si="6"/>
        <v>0</v>
      </c>
      <c r="H71" s="24">
        <f t="shared" ca="1" si="6"/>
        <v>1</v>
      </c>
      <c r="I71" s="24">
        <f t="shared" ca="1" si="6"/>
        <v>0</v>
      </c>
      <c r="J71" s="24">
        <f t="shared" ca="1" si="6"/>
        <v>0</v>
      </c>
    </row>
    <row r="72" spans="2:10" x14ac:dyDescent="0.3">
      <c r="B72" s="24">
        <f t="shared" ca="1" si="7"/>
        <v>5</v>
      </c>
      <c r="C72" s="24">
        <f t="shared" ca="1" si="8"/>
        <v>0</v>
      </c>
      <c r="D72" s="24">
        <f t="shared" ca="1" si="6"/>
        <v>0</v>
      </c>
      <c r="E72" s="24">
        <f t="shared" ca="1" si="6"/>
        <v>1</v>
      </c>
      <c r="F72" s="24">
        <f t="shared" ca="1" si="6"/>
        <v>1</v>
      </c>
      <c r="G72" s="24">
        <f t="shared" ca="1" si="6"/>
        <v>1</v>
      </c>
      <c r="H72" s="24">
        <f t="shared" ca="1" si="6"/>
        <v>1</v>
      </c>
      <c r="I72" s="24">
        <f t="shared" ca="1" si="6"/>
        <v>1</v>
      </c>
      <c r="J72" s="24">
        <f t="shared" ca="1" si="6"/>
        <v>0</v>
      </c>
    </row>
    <row r="73" spans="2:10" x14ac:dyDescent="0.3">
      <c r="B73" s="24">
        <f t="shared" ca="1" si="7"/>
        <v>4</v>
      </c>
      <c r="C73" s="24">
        <f t="shared" ca="1" si="8"/>
        <v>0</v>
      </c>
      <c r="D73" s="24">
        <f t="shared" ca="1" si="6"/>
        <v>0</v>
      </c>
      <c r="E73" s="24">
        <f t="shared" ca="1" si="6"/>
        <v>1</v>
      </c>
      <c r="F73" s="24">
        <f t="shared" ca="1" si="6"/>
        <v>1</v>
      </c>
      <c r="G73" s="24">
        <f t="shared" ca="1" si="6"/>
        <v>1</v>
      </c>
      <c r="H73" s="24">
        <f t="shared" ca="1" si="6"/>
        <v>0</v>
      </c>
      <c r="I73" s="24">
        <f t="shared" ca="1" si="6"/>
        <v>1</v>
      </c>
      <c r="J73" s="24">
        <f t="shared" ca="1" si="6"/>
        <v>0</v>
      </c>
    </row>
    <row r="74" spans="2:10" x14ac:dyDescent="0.3">
      <c r="B74" s="24">
        <f t="shared" ca="1" si="7"/>
        <v>5</v>
      </c>
      <c r="C74" s="24">
        <f t="shared" ca="1" si="8"/>
        <v>1</v>
      </c>
      <c r="D74" s="24">
        <f t="shared" ca="1" si="6"/>
        <v>0</v>
      </c>
      <c r="E74" s="24">
        <f t="shared" ca="1" si="6"/>
        <v>1</v>
      </c>
      <c r="F74" s="24">
        <f t="shared" ca="1" si="6"/>
        <v>1</v>
      </c>
      <c r="G74" s="24">
        <f t="shared" ca="1" si="6"/>
        <v>0</v>
      </c>
      <c r="H74" s="24">
        <f t="shared" ca="1" si="6"/>
        <v>1</v>
      </c>
      <c r="I74" s="24">
        <f t="shared" ca="1" si="6"/>
        <v>1</v>
      </c>
      <c r="J74" s="24">
        <f t="shared" ca="1" si="6"/>
        <v>0</v>
      </c>
    </row>
    <row r="75" spans="2:10" x14ac:dyDescent="0.3">
      <c r="B75" s="24">
        <f t="shared" ca="1" si="7"/>
        <v>4</v>
      </c>
      <c r="C75" s="24">
        <f t="shared" ca="1" si="8"/>
        <v>0</v>
      </c>
      <c r="D75" s="24">
        <f t="shared" ca="1" si="6"/>
        <v>1</v>
      </c>
      <c r="E75" s="24">
        <f t="shared" ca="1" si="6"/>
        <v>0</v>
      </c>
      <c r="F75" s="24">
        <f t="shared" ca="1" si="6"/>
        <v>1</v>
      </c>
      <c r="G75" s="24">
        <f t="shared" ca="1" si="6"/>
        <v>0</v>
      </c>
      <c r="H75" s="24">
        <f t="shared" ca="1" si="6"/>
        <v>0</v>
      </c>
      <c r="I75" s="24">
        <f t="shared" ca="1" si="6"/>
        <v>1</v>
      </c>
      <c r="J75" s="24">
        <f t="shared" ca="1" si="6"/>
        <v>1</v>
      </c>
    </row>
    <row r="76" spans="2:10" x14ac:dyDescent="0.3">
      <c r="B76" s="24">
        <f t="shared" ca="1" si="7"/>
        <v>7</v>
      </c>
      <c r="C76" s="24">
        <f t="shared" ca="1" si="8"/>
        <v>1</v>
      </c>
      <c r="D76" s="24">
        <f t="shared" ca="1" si="6"/>
        <v>1</v>
      </c>
      <c r="E76" s="24">
        <f t="shared" ca="1" si="6"/>
        <v>0</v>
      </c>
      <c r="F76" s="24">
        <f t="shared" ca="1" si="6"/>
        <v>1</v>
      </c>
      <c r="G76" s="24">
        <f t="shared" ca="1" si="6"/>
        <v>1</v>
      </c>
      <c r="H76" s="24">
        <f t="shared" ca="1" si="6"/>
        <v>1</v>
      </c>
      <c r="I76" s="24">
        <f t="shared" ca="1" si="6"/>
        <v>1</v>
      </c>
      <c r="J76" s="24">
        <f t="shared" ca="1" si="6"/>
        <v>1</v>
      </c>
    </row>
    <row r="77" spans="2:10" x14ac:dyDescent="0.3">
      <c r="B77" s="24">
        <f t="shared" ca="1" si="7"/>
        <v>5</v>
      </c>
      <c r="C77" s="24">
        <f t="shared" ca="1" si="8"/>
        <v>1</v>
      </c>
      <c r="D77" s="24">
        <f t="shared" ca="1" si="6"/>
        <v>1</v>
      </c>
      <c r="E77" s="24">
        <f t="shared" ca="1" si="6"/>
        <v>0</v>
      </c>
      <c r="F77" s="24">
        <f t="shared" ca="1" si="6"/>
        <v>1</v>
      </c>
      <c r="G77" s="24">
        <f t="shared" ca="1" si="6"/>
        <v>1</v>
      </c>
      <c r="H77" s="24">
        <f t="shared" ca="1" si="6"/>
        <v>1</v>
      </c>
      <c r="I77" s="24">
        <f t="shared" ca="1" si="6"/>
        <v>0</v>
      </c>
      <c r="J77" s="24">
        <f t="shared" ca="1" si="6"/>
        <v>0</v>
      </c>
    </row>
    <row r="78" spans="2:10" x14ac:dyDescent="0.3">
      <c r="B78" s="24">
        <f t="shared" ca="1" si="7"/>
        <v>5</v>
      </c>
      <c r="C78" s="24">
        <f t="shared" ca="1" si="8"/>
        <v>0</v>
      </c>
      <c r="D78" s="24">
        <f t="shared" ca="1" si="6"/>
        <v>1</v>
      </c>
      <c r="E78" s="24">
        <f t="shared" ca="1" si="6"/>
        <v>1</v>
      </c>
      <c r="F78" s="24">
        <f t="shared" ca="1" si="6"/>
        <v>1</v>
      </c>
      <c r="G78" s="24">
        <f t="shared" ca="1" si="6"/>
        <v>1</v>
      </c>
      <c r="H78" s="24">
        <f t="shared" ca="1" si="6"/>
        <v>0</v>
      </c>
      <c r="I78" s="24">
        <f t="shared" ca="1" si="6"/>
        <v>0</v>
      </c>
      <c r="J78" s="24">
        <f t="shared" ca="1" si="6"/>
        <v>1</v>
      </c>
    </row>
    <row r="79" spans="2:10" x14ac:dyDescent="0.3">
      <c r="B79" s="24">
        <f t="shared" ca="1" si="7"/>
        <v>4</v>
      </c>
      <c r="C79" s="24">
        <f t="shared" ca="1" si="8"/>
        <v>1</v>
      </c>
      <c r="D79" s="24">
        <f t="shared" ca="1" si="6"/>
        <v>0</v>
      </c>
      <c r="E79" s="24">
        <f t="shared" ca="1" si="6"/>
        <v>1</v>
      </c>
      <c r="F79" s="24">
        <f t="shared" ca="1" si="6"/>
        <v>1</v>
      </c>
      <c r="G79" s="24">
        <f t="shared" ca="1" si="6"/>
        <v>0</v>
      </c>
      <c r="H79" s="24">
        <f t="shared" ca="1" si="6"/>
        <v>0</v>
      </c>
      <c r="I79" s="24">
        <f t="shared" ca="1" si="6"/>
        <v>0</v>
      </c>
      <c r="J79" s="24">
        <f t="shared" ca="1" si="6"/>
        <v>1</v>
      </c>
    </row>
    <row r="80" spans="2:10" x14ac:dyDescent="0.3">
      <c r="B80" s="24">
        <f t="shared" ca="1" si="7"/>
        <v>1</v>
      </c>
      <c r="C80" s="24">
        <f t="shared" ca="1" si="8"/>
        <v>0</v>
      </c>
      <c r="D80" s="24">
        <f t="shared" ca="1" si="6"/>
        <v>1</v>
      </c>
      <c r="E80" s="24">
        <f t="shared" ca="1" si="6"/>
        <v>0</v>
      </c>
      <c r="F80" s="24">
        <f t="shared" ca="1" si="6"/>
        <v>0</v>
      </c>
      <c r="G80" s="24">
        <f t="shared" ca="1" si="6"/>
        <v>0</v>
      </c>
      <c r="H80" s="24">
        <f t="shared" ca="1" si="6"/>
        <v>0</v>
      </c>
      <c r="I80" s="24">
        <f t="shared" ca="1" si="6"/>
        <v>0</v>
      </c>
      <c r="J80" s="24">
        <f t="shared" ca="1" si="6"/>
        <v>0</v>
      </c>
    </row>
    <row r="81" spans="2:10" x14ac:dyDescent="0.3">
      <c r="B81" s="24">
        <f t="shared" ca="1" si="7"/>
        <v>2</v>
      </c>
      <c r="C81" s="24">
        <f t="shared" ca="1" si="8"/>
        <v>0</v>
      </c>
      <c r="D81" s="24">
        <f t="shared" ca="1" si="6"/>
        <v>0</v>
      </c>
      <c r="E81" s="24">
        <f t="shared" ca="1" si="6"/>
        <v>0</v>
      </c>
      <c r="F81" s="24">
        <f t="shared" ca="1" si="6"/>
        <v>0</v>
      </c>
      <c r="G81" s="24">
        <f t="shared" ca="1" si="6"/>
        <v>0</v>
      </c>
      <c r="H81" s="24">
        <f t="shared" ca="1" si="6"/>
        <v>1</v>
      </c>
      <c r="I81" s="24">
        <f t="shared" ca="1" si="6"/>
        <v>0</v>
      </c>
      <c r="J81" s="24">
        <f t="shared" ca="1" si="6"/>
        <v>1</v>
      </c>
    </row>
    <row r="82" spans="2:10" x14ac:dyDescent="0.3">
      <c r="B82" s="24">
        <f t="shared" ca="1" si="7"/>
        <v>5</v>
      </c>
      <c r="C82" s="24">
        <f t="shared" ca="1" si="8"/>
        <v>0</v>
      </c>
      <c r="D82" s="24">
        <f t="shared" ca="1" si="6"/>
        <v>1</v>
      </c>
      <c r="E82" s="24">
        <f t="shared" ca="1" si="6"/>
        <v>1</v>
      </c>
      <c r="F82" s="24">
        <f t="shared" ca="1" si="6"/>
        <v>1</v>
      </c>
      <c r="G82" s="24">
        <f t="shared" ca="1" si="6"/>
        <v>0</v>
      </c>
      <c r="H82" s="24">
        <f t="shared" ca="1" si="6"/>
        <v>0</v>
      </c>
      <c r="I82" s="24">
        <f t="shared" ca="1" si="6"/>
        <v>1</v>
      </c>
      <c r="J82" s="24">
        <f t="shared" ca="1" si="6"/>
        <v>1</v>
      </c>
    </row>
    <row r="83" spans="2:10" x14ac:dyDescent="0.3">
      <c r="B83" s="24">
        <f t="shared" ca="1" si="7"/>
        <v>3</v>
      </c>
      <c r="C83" s="24">
        <f t="shared" ca="1" si="8"/>
        <v>1</v>
      </c>
      <c r="D83" s="24">
        <f t="shared" ca="1" si="6"/>
        <v>1</v>
      </c>
      <c r="E83" s="24">
        <f t="shared" ca="1" si="6"/>
        <v>0</v>
      </c>
      <c r="F83" s="24">
        <f t="shared" ca="1" si="6"/>
        <v>0</v>
      </c>
      <c r="G83" s="24">
        <f t="shared" ca="1" si="6"/>
        <v>0</v>
      </c>
      <c r="H83" s="24">
        <f t="shared" ca="1" si="6"/>
        <v>1</v>
      </c>
      <c r="I83" s="24">
        <f t="shared" ca="1" si="6"/>
        <v>0</v>
      </c>
      <c r="J83" s="24">
        <f t="shared" ca="1" si="6"/>
        <v>0</v>
      </c>
    </row>
    <row r="84" spans="2:10" x14ac:dyDescent="0.3">
      <c r="B84" s="24">
        <f t="shared" ca="1" si="7"/>
        <v>5</v>
      </c>
      <c r="C84" s="24">
        <f t="shared" ca="1" si="8"/>
        <v>1</v>
      </c>
      <c r="D84" s="24">
        <f t="shared" ca="1" si="6"/>
        <v>1</v>
      </c>
      <c r="E84" s="24">
        <f t="shared" ca="1" si="6"/>
        <v>0</v>
      </c>
      <c r="F84" s="24">
        <f t="shared" ca="1" si="6"/>
        <v>1</v>
      </c>
      <c r="G84" s="24">
        <f t="shared" ca="1" si="6"/>
        <v>0</v>
      </c>
      <c r="H84" s="24">
        <f t="shared" ca="1" si="6"/>
        <v>1</v>
      </c>
      <c r="I84" s="24">
        <f t="shared" ca="1" si="6"/>
        <v>1</v>
      </c>
      <c r="J84" s="24">
        <f t="shared" ca="1" si="6"/>
        <v>0</v>
      </c>
    </row>
    <row r="85" spans="2:10" x14ac:dyDescent="0.3">
      <c r="B85" s="24">
        <f t="shared" ca="1" si="7"/>
        <v>5</v>
      </c>
      <c r="C85" s="24">
        <f t="shared" ca="1" si="8"/>
        <v>1</v>
      </c>
      <c r="D85" s="24">
        <f t="shared" ca="1" si="6"/>
        <v>0</v>
      </c>
      <c r="E85" s="24">
        <f t="shared" ca="1" si="6"/>
        <v>1</v>
      </c>
      <c r="F85" s="24">
        <f t="shared" ca="1" si="6"/>
        <v>1</v>
      </c>
      <c r="G85" s="24">
        <f t="shared" ca="1" si="6"/>
        <v>0</v>
      </c>
      <c r="H85" s="24">
        <f t="shared" ca="1" si="6"/>
        <v>1</v>
      </c>
      <c r="I85" s="24">
        <f t="shared" ca="1" si="6"/>
        <v>0</v>
      </c>
      <c r="J85" s="24">
        <f t="shared" ca="1" si="6"/>
        <v>1</v>
      </c>
    </row>
    <row r="86" spans="2:10" x14ac:dyDescent="0.3">
      <c r="B86" s="24">
        <f t="shared" ca="1" si="7"/>
        <v>5</v>
      </c>
      <c r="C86" s="24">
        <f t="shared" ca="1" si="8"/>
        <v>1</v>
      </c>
      <c r="D86" s="24">
        <f t="shared" ca="1" si="6"/>
        <v>1</v>
      </c>
      <c r="E86" s="24">
        <f t="shared" ca="1" si="6"/>
        <v>1</v>
      </c>
      <c r="F86" s="24">
        <f t="shared" ca="1" si="6"/>
        <v>0</v>
      </c>
      <c r="G86" s="24">
        <f t="shared" ca="1" si="6"/>
        <v>1</v>
      </c>
      <c r="H86" s="24">
        <f t="shared" ca="1" si="6"/>
        <v>0</v>
      </c>
      <c r="I86" s="24">
        <f t="shared" ca="1" si="6"/>
        <v>0</v>
      </c>
      <c r="J86" s="24">
        <f t="shared" ca="1" si="6"/>
        <v>1</v>
      </c>
    </row>
    <row r="87" spans="2:10" x14ac:dyDescent="0.3">
      <c r="B87" s="24">
        <f t="shared" ca="1" si="7"/>
        <v>4</v>
      </c>
      <c r="C87" s="24">
        <f t="shared" ca="1" si="8"/>
        <v>1</v>
      </c>
      <c r="D87" s="24">
        <f t="shared" ca="1" si="6"/>
        <v>0</v>
      </c>
      <c r="E87" s="24">
        <f t="shared" ca="1" si="6"/>
        <v>0</v>
      </c>
      <c r="F87" s="24">
        <f t="shared" ca="1" si="6"/>
        <v>0</v>
      </c>
      <c r="G87" s="24">
        <f t="shared" ca="1" si="6"/>
        <v>1</v>
      </c>
      <c r="H87" s="24">
        <f t="shared" ca="1" si="6"/>
        <v>1</v>
      </c>
      <c r="I87" s="24">
        <f t="shared" ca="1" si="6"/>
        <v>0</v>
      </c>
      <c r="J87" s="24">
        <f t="shared" ca="1" si="6"/>
        <v>1</v>
      </c>
    </row>
    <row r="88" spans="2:10" x14ac:dyDescent="0.3">
      <c r="B88" s="24">
        <f t="shared" ca="1" si="7"/>
        <v>7</v>
      </c>
      <c r="C88" s="24">
        <f t="shared" ca="1" si="8"/>
        <v>1</v>
      </c>
      <c r="D88" s="24">
        <f t="shared" ca="1" si="6"/>
        <v>1</v>
      </c>
      <c r="E88" s="24">
        <f t="shared" ca="1" si="6"/>
        <v>1</v>
      </c>
      <c r="F88" s="24">
        <f t="shared" ca="1" si="6"/>
        <v>1</v>
      </c>
      <c r="G88" s="24">
        <f t="shared" ca="1" si="6"/>
        <v>1</v>
      </c>
      <c r="H88" s="24">
        <f t="shared" ca="1" si="6"/>
        <v>0</v>
      </c>
      <c r="I88" s="24">
        <f t="shared" ca="1" si="6"/>
        <v>1</v>
      </c>
      <c r="J88" s="24">
        <f t="shared" ca="1" si="6"/>
        <v>1</v>
      </c>
    </row>
    <row r="89" spans="2:10" x14ac:dyDescent="0.3">
      <c r="B89" s="24">
        <f t="shared" ca="1" si="7"/>
        <v>5</v>
      </c>
      <c r="C89" s="24">
        <f t="shared" ca="1" si="8"/>
        <v>1</v>
      </c>
      <c r="D89" s="24">
        <f t="shared" ca="1" si="6"/>
        <v>1</v>
      </c>
      <c r="E89" s="24">
        <f t="shared" ca="1" si="6"/>
        <v>1</v>
      </c>
      <c r="F89" s="24">
        <f t="shared" ca="1" si="6"/>
        <v>0</v>
      </c>
      <c r="G89" s="24">
        <f t="shared" ca="1" si="6"/>
        <v>1</v>
      </c>
      <c r="H89" s="24">
        <f t="shared" ca="1" si="6"/>
        <v>1</v>
      </c>
      <c r="I89" s="24">
        <f t="shared" ca="1" si="6"/>
        <v>0</v>
      </c>
      <c r="J89" s="24">
        <f t="shared" ca="1" si="6"/>
        <v>0</v>
      </c>
    </row>
    <row r="90" spans="2:10" x14ac:dyDescent="0.3">
      <c r="B90" s="24">
        <f t="shared" ca="1" si="7"/>
        <v>2</v>
      </c>
      <c r="C90" s="24">
        <f t="shared" ca="1" si="8"/>
        <v>0</v>
      </c>
      <c r="D90" s="24">
        <f t="shared" ca="1" si="6"/>
        <v>0</v>
      </c>
      <c r="E90" s="24">
        <f t="shared" ca="1" si="6"/>
        <v>1</v>
      </c>
      <c r="F90" s="24">
        <f t="shared" ca="1" si="6"/>
        <v>0</v>
      </c>
      <c r="G90" s="24">
        <f t="shared" ca="1" si="6"/>
        <v>1</v>
      </c>
      <c r="H90" s="24">
        <f t="shared" ca="1" si="6"/>
        <v>0</v>
      </c>
      <c r="I90" s="24">
        <f t="shared" ca="1" si="6"/>
        <v>0</v>
      </c>
      <c r="J90" s="24">
        <f t="shared" ca="1" si="6"/>
        <v>0</v>
      </c>
    </row>
    <row r="91" spans="2:10" x14ac:dyDescent="0.3">
      <c r="B91" s="24">
        <f t="shared" ca="1" si="7"/>
        <v>4</v>
      </c>
      <c r="C91" s="24">
        <f t="shared" ca="1" si="8"/>
        <v>0</v>
      </c>
      <c r="D91" s="24">
        <f t="shared" ca="1" si="6"/>
        <v>1</v>
      </c>
      <c r="E91" s="24">
        <f t="shared" ca="1" si="6"/>
        <v>1</v>
      </c>
      <c r="F91" s="24">
        <f t="shared" ca="1" si="6"/>
        <v>1</v>
      </c>
      <c r="G91" s="24">
        <f t="shared" ca="1" si="6"/>
        <v>1</v>
      </c>
      <c r="H91" s="24">
        <f t="shared" ca="1" si="6"/>
        <v>0</v>
      </c>
      <c r="I91" s="24">
        <f t="shared" ca="1" si="6"/>
        <v>0</v>
      </c>
      <c r="J91" s="24">
        <f t="shared" ca="1" si="6"/>
        <v>0</v>
      </c>
    </row>
    <row r="92" spans="2:10" x14ac:dyDescent="0.3">
      <c r="B92" s="24">
        <f t="shared" ca="1" si="7"/>
        <v>3</v>
      </c>
      <c r="C92" s="24">
        <f t="shared" ca="1" si="8"/>
        <v>1</v>
      </c>
      <c r="D92" s="24">
        <f t="shared" ca="1" si="6"/>
        <v>1</v>
      </c>
      <c r="E92" s="24">
        <f t="shared" ca="1" si="6"/>
        <v>1</v>
      </c>
      <c r="F92" s="24">
        <f t="shared" ca="1" si="6"/>
        <v>0</v>
      </c>
      <c r="G92" s="24">
        <f t="shared" ca="1" si="6"/>
        <v>0</v>
      </c>
      <c r="H92" s="24">
        <f t="shared" ca="1" si="6"/>
        <v>0</v>
      </c>
      <c r="I92" s="24">
        <f t="shared" ca="1" si="6"/>
        <v>0</v>
      </c>
      <c r="J92" s="24">
        <f t="shared" ca="1" si="6"/>
        <v>0</v>
      </c>
    </row>
    <row r="93" spans="2:10" x14ac:dyDescent="0.3">
      <c r="B93" s="24">
        <f t="shared" ca="1" si="7"/>
        <v>6</v>
      </c>
      <c r="C93" s="24">
        <f t="shared" ca="1" si="8"/>
        <v>1</v>
      </c>
      <c r="D93" s="24">
        <f t="shared" ca="1" si="6"/>
        <v>0</v>
      </c>
      <c r="E93" s="24">
        <f t="shared" ca="1" si="6"/>
        <v>1</v>
      </c>
      <c r="F93" s="24">
        <f t="shared" ca="1" si="6"/>
        <v>1</v>
      </c>
      <c r="G93" s="24">
        <f t="shared" ca="1" si="6"/>
        <v>1</v>
      </c>
      <c r="H93" s="24">
        <f t="shared" ca="1" si="6"/>
        <v>1</v>
      </c>
      <c r="I93" s="24">
        <f t="shared" ca="1" si="6"/>
        <v>0</v>
      </c>
      <c r="J93" s="24">
        <f t="shared" ca="1" si="6"/>
        <v>1</v>
      </c>
    </row>
    <row r="94" spans="2:10" x14ac:dyDescent="0.3">
      <c r="B94" s="24">
        <f t="shared" ca="1" si="7"/>
        <v>4</v>
      </c>
      <c r="C94" s="24">
        <f t="shared" ca="1" si="8"/>
        <v>0</v>
      </c>
      <c r="D94" s="24">
        <f t="shared" ca="1" si="6"/>
        <v>1</v>
      </c>
      <c r="E94" s="24">
        <f t="shared" ca="1" si="6"/>
        <v>1</v>
      </c>
      <c r="F94" s="24">
        <f t="shared" ca="1" si="6"/>
        <v>0</v>
      </c>
      <c r="G94" s="24">
        <f t="shared" ca="1" si="6"/>
        <v>0</v>
      </c>
      <c r="H94" s="24">
        <f t="shared" ca="1" si="6"/>
        <v>1</v>
      </c>
      <c r="I94" s="24">
        <f t="shared" ca="1" si="6"/>
        <v>1</v>
      </c>
      <c r="J94" s="24">
        <f t="shared" ca="1" si="6"/>
        <v>0</v>
      </c>
    </row>
    <row r="95" spans="2:10" x14ac:dyDescent="0.3">
      <c r="B95" s="24">
        <f t="shared" ca="1" si="7"/>
        <v>3</v>
      </c>
      <c r="C95" s="24">
        <f t="shared" ca="1" si="8"/>
        <v>0</v>
      </c>
      <c r="D95" s="24">
        <f t="shared" ca="1" si="6"/>
        <v>0</v>
      </c>
      <c r="E95" s="24">
        <f t="shared" ca="1" si="6"/>
        <v>1</v>
      </c>
      <c r="F95" s="24">
        <f t="shared" ca="1" si="6"/>
        <v>1</v>
      </c>
      <c r="G95" s="24">
        <f t="shared" ca="1" si="6"/>
        <v>1</v>
      </c>
      <c r="H95" s="24">
        <f t="shared" ca="1" si="6"/>
        <v>0</v>
      </c>
      <c r="I95" s="24">
        <f t="shared" ca="1" si="6"/>
        <v>0</v>
      </c>
      <c r="J95" s="24">
        <f t="shared" ca="1" si="6"/>
        <v>0</v>
      </c>
    </row>
    <row r="96" spans="2:10" x14ac:dyDescent="0.3">
      <c r="B96" s="24">
        <f t="shared" ca="1" si="7"/>
        <v>4</v>
      </c>
      <c r="C96" s="24">
        <f t="shared" ca="1" si="8"/>
        <v>0</v>
      </c>
      <c r="D96" s="24">
        <f t="shared" ca="1" si="6"/>
        <v>0</v>
      </c>
      <c r="E96" s="24">
        <f t="shared" ca="1" si="6"/>
        <v>0</v>
      </c>
      <c r="F96" s="24">
        <f t="shared" ca="1" si="6"/>
        <v>1</v>
      </c>
      <c r="G96" s="24">
        <f t="shared" ca="1" si="6"/>
        <v>0</v>
      </c>
      <c r="H96" s="24">
        <f t="shared" ca="1" si="6"/>
        <v>1</v>
      </c>
      <c r="I96" s="24">
        <f t="shared" ca="1" si="6"/>
        <v>1</v>
      </c>
      <c r="J96" s="24">
        <f t="shared" ca="1" si="6"/>
        <v>1</v>
      </c>
    </row>
    <row r="97" spans="2:10" x14ac:dyDescent="0.3">
      <c r="B97" s="24">
        <f t="shared" ca="1" si="7"/>
        <v>2</v>
      </c>
      <c r="C97" s="24">
        <f t="shared" ca="1" si="8"/>
        <v>0</v>
      </c>
      <c r="D97" s="24">
        <f t="shared" ca="1" si="6"/>
        <v>0</v>
      </c>
      <c r="E97" s="24">
        <f t="shared" ca="1" si="6"/>
        <v>0</v>
      </c>
      <c r="F97" s="24">
        <f t="shared" ca="1" si="6"/>
        <v>0</v>
      </c>
      <c r="G97" s="24">
        <f t="shared" ca="1" si="6"/>
        <v>1</v>
      </c>
      <c r="H97" s="24">
        <f t="shared" ca="1" si="6"/>
        <v>1</v>
      </c>
      <c r="I97" s="24">
        <f t="shared" ca="1" si="6"/>
        <v>0</v>
      </c>
      <c r="J97" s="24">
        <f t="shared" ca="1" si="6"/>
        <v>0</v>
      </c>
    </row>
    <row r="98" spans="2:10" x14ac:dyDescent="0.3">
      <c r="B98" s="24">
        <f t="shared" ca="1" si="7"/>
        <v>5</v>
      </c>
      <c r="C98" s="24">
        <f t="shared" ca="1" si="8"/>
        <v>0</v>
      </c>
      <c r="D98" s="24">
        <f t="shared" ca="1" si="6"/>
        <v>1</v>
      </c>
      <c r="E98" s="24">
        <f t="shared" ca="1" si="6"/>
        <v>1</v>
      </c>
      <c r="F98" s="24">
        <f t="shared" ca="1" si="6"/>
        <v>0</v>
      </c>
      <c r="G98" s="24">
        <f t="shared" ca="1" si="6"/>
        <v>0</v>
      </c>
      <c r="H98" s="24">
        <f t="shared" ca="1" si="6"/>
        <v>1</v>
      </c>
      <c r="I98" s="24">
        <f t="shared" ca="1" si="6"/>
        <v>1</v>
      </c>
      <c r="J98" s="24">
        <f t="shared" ca="1" si="6"/>
        <v>1</v>
      </c>
    </row>
    <row r="99" spans="2:10" x14ac:dyDescent="0.3">
      <c r="B99" s="24">
        <f t="shared" ca="1" si="7"/>
        <v>4</v>
      </c>
      <c r="C99" s="24">
        <f t="shared" ca="1" si="8"/>
        <v>1</v>
      </c>
      <c r="D99" s="24">
        <f t="shared" ca="1" si="6"/>
        <v>0</v>
      </c>
      <c r="E99" s="24">
        <f t="shared" ca="1" si="6"/>
        <v>1</v>
      </c>
      <c r="F99" s="24">
        <f t="shared" ca="1" si="6"/>
        <v>0</v>
      </c>
      <c r="G99" s="24">
        <f t="shared" ca="1" si="6"/>
        <v>1</v>
      </c>
      <c r="H99" s="24">
        <f t="shared" ca="1" si="6"/>
        <v>0</v>
      </c>
      <c r="I99" s="24">
        <f t="shared" ca="1" si="6"/>
        <v>0</v>
      </c>
      <c r="J99" s="24">
        <f t="shared" ca="1" si="6"/>
        <v>1</v>
      </c>
    </row>
    <row r="100" spans="2:10" x14ac:dyDescent="0.3">
      <c r="B100" s="24">
        <f t="shared" ca="1" si="7"/>
        <v>3</v>
      </c>
      <c r="C100" s="24">
        <f t="shared" ca="1" si="8"/>
        <v>1</v>
      </c>
      <c r="D100" s="24">
        <f t="shared" ca="1" si="6"/>
        <v>0</v>
      </c>
      <c r="E100" s="24">
        <f t="shared" ca="1" si="6"/>
        <v>0</v>
      </c>
      <c r="F100" s="24">
        <f t="shared" ca="1" si="6"/>
        <v>0</v>
      </c>
      <c r="G100" s="24">
        <f t="shared" ca="1" si="6"/>
        <v>1</v>
      </c>
      <c r="H100" s="24">
        <f t="shared" ca="1" si="6"/>
        <v>1</v>
      </c>
      <c r="I100" s="24">
        <f t="shared" ca="1" si="6"/>
        <v>0</v>
      </c>
      <c r="J100" s="24">
        <f t="shared" ca="1" si="6"/>
        <v>0</v>
      </c>
    </row>
    <row r="101" spans="2:10" x14ac:dyDescent="0.3">
      <c r="B101" s="24">
        <f t="shared" ca="1" si="7"/>
        <v>4</v>
      </c>
      <c r="C101" s="24">
        <f t="shared" ca="1" si="8"/>
        <v>0</v>
      </c>
      <c r="D101" s="24">
        <f t="shared" ca="1" si="6"/>
        <v>0</v>
      </c>
      <c r="E101" s="24">
        <f t="shared" ca="1" si="6"/>
        <v>1</v>
      </c>
      <c r="F101" s="24">
        <f t="shared" ca="1" si="6"/>
        <v>1</v>
      </c>
      <c r="G101" s="24">
        <f t="shared" ca="1" si="6"/>
        <v>0</v>
      </c>
      <c r="H101" s="24">
        <f t="shared" ca="1" si="6"/>
        <v>1</v>
      </c>
      <c r="I101" s="24">
        <f t="shared" ca="1" si="6"/>
        <v>0</v>
      </c>
      <c r="J101" s="24">
        <f t="shared" ca="1" si="6"/>
        <v>1</v>
      </c>
    </row>
    <row r="102" spans="2:10" x14ac:dyDescent="0.3">
      <c r="B102" s="24">
        <f t="shared" ca="1" si="7"/>
        <v>2</v>
      </c>
      <c r="C102" s="24">
        <f t="shared" ca="1" si="8"/>
        <v>0</v>
      </c>
      <c r="D102" s="24">
        <f t="shared" ca="1" si="6"/>
        <v>0</v>
      </c>
      <c r="E102" s="24">
        <f t="shared" ca="1" si="6"/>
        <v>0</v>
      </c>
      <c r="F102" s="24">
        <f t="shared" ca="1" si="6"/>
        <v>0</v>
      </c>
      <c r="G102" s="24">
        <f t="shared" ca="1" si="6"/>
        <v>0</v>
      </c>
      <c r="H102" s="24">
        <f t="shared" ca="1" si="6"/>
        <v>1</v>
      </c>
      <c r="I102" s="24">
        <f t="shared" ca="1" si="6"/>
        <v>1</v>
      </c>
      <c r="J102" s="24">
        <f t="shared" ca="1" si="6"/>
        <v>0</v>
      </c>
    </row>
    <row r="103" spans="2:10" x14ac:dyDescent="0.3">
      <c r="B103" s="24">
        <f t="shared" ca="1" si="7"/>
        <v>4</v>
      </c>
      <c r="C103" s="24">
        <f t="shared" ca="1" si="8"/>
        <v>0</v>
      </c>
      <c r="D103" s="24">
        <f t="shared" ca="1" si="6"/>
        <v>0</v>
      </c>
      <c r="E103" s="24">
        <f t="shared" ca="1" si="6"/>
        <v>0</v>
      </c>
      <c r="F103" s="24">
        <f t="shared" ca="1" si="6"/>
        <v>1</v>
      </c>
      <c r="G103" s="24">
        <f t="shared" ca="1" si="6"/>
        <v>1</v>
      </c>
      <c r="H103" s="24">
        <f t="shared" ca="1" si="6"/>
        <v>0</v>
      </c>
      <c r="I103" s="24">
        <f t="shared" ca="1" si="6"/>
        <v>1</v>
      </c>
      <c r="J103" s="24">
        <f t="shared" ca="1" si="6"/>
        <v>1</v>
      </c>
    </row>
    <row r="104" spans="2:10" x14ac:dyDescent="0.3">
      <c r="B104" s="24">
        <f t="shared" ca="1" si="7"/>
        <v>2</v>
      </c>
      <c r="C104" s="24">
        <f t="shared" ca="1" si="8"/>
        <v>1</v>
      </c>
      <c r="D104" s="24">
        <f t="shared" ca="1" si="6"/>
        <v>0</v>
      </c>
      <c r="E104" s="24">
        <f t="shared" ca="1" si="6"/>
        <v>0</v>
      </c>
      <c r="F104" s="24">
        <f t="shared" ca="1" si="6"/>
        <v>0</v>
      </c>
      <c r="G104" s="24">
        <f t="shared" ca="1" si="6"/>
        <v>0</v>
      </c>
      <c r="H104" s="24">
        <f t="shared" ca="1" si="6"/>
        <v>0</v>
      </c>
      <c r="I104" s="24">
        <f t="shared" ca="1" si="6"/>
        <v>1</v>
      </c>
      <c r="J104" s="24">
        <f t="shared" ca="1" si="6"/>
        <v>0</v>
      </c>
    </row>
    <row r="105" spans="2:10" x14ac:dyDescent="0.3">
      <c r="B105" s="24">
        <f t="shared" ca="1" si="7"/>
        <v>3</v>
      </c>
      <c r="C105" s="24">
        <f t="shared" ca="1" si="8"/>
        <v>0</v>
      </c>
      <c r="D105" s="24">
        <f t="shared" ca="1" si="6"/>
        <v>0</v>
      </c>
      <c r="E105" s="24">
        <f t="shared" ca="1" si="6"/>
        <v>0</v>
      </c>
      <c r="F105" s="24">
        <f t="shared" ca="1" si="6"/>
        <v>1</v>
      </c>
      <c r="G105" s="24">
        <f t="shared" ca="1" si="6"/>
        <v>1</v>
      </c>
      <c r="H105" s="24">
        <f t="shared" ca="1" si="6"/>
        <v>0</v>
      </c>
      <c r="I105" s="24">
        <f t="shared" ca="1" si="6"/>
        <v>0</v>
      </c>
      <c r="J105" s="24">
        <f t="shared" ca="1" si="6"/>
        <v>1</v>
      </c>
    </row>
    <row r="106" spans="2:10" x14ac:dyDescent="0.3">
      <c r="B106" s="24">
        <f t="shared" ref="B106:B169" ca="1" si="9" xml:space="preserve"> SUM(C106:J106)</f>
        <v>6</v>
      </c>
      <c r="C106" s="24">
        <f t="shared" ca="1" si="8"/>
        <v>0</v>
      </c>
      <c r="D106" s="24">
        <f t="shared" ca="1" si="6"/>
        <v>1</v>
      </c>
      <c r="E106" s="24">
        <f t="shared" ca="1" si="6"/>
        <v>1</v>
      </c>
      <c r="F106" s="24">
        <f t="shared" ca="1" si="6"/>
        <v>0</v>
      </c>
      <c r="G106" s="24">
        <f t="shared" ca="1" si="6"/>
        <v>1</v>
      </c>
      <c r="H106" s="24">
        <f t="shared" ca="1" si="6"/>
        <v>1</v>
      </c>
      <c r="I106" s="24">
        <f t="shared" ca="1" si="6"/>
        <v>1</v>
      </c>
      <c r="J106" s="24">
        <f t="shared" ca="1" si="6"/>
        <v>1</v>
      </c>
    </row>
    <row r="107" spans="2:10" x14ac:dyDescent="0.3">
      <c r="B107" s="24">
        <f t="shared" ca="1" si="9"/>
        <v>5</v>
      </c>
      <c r="C107" s="24">
        <f t="shared" ca="1" si="8"/>
        <v>1</v>
      </c>
      <c r="D107" s="24">
        <f t="shared" ca="1" si="8"/>
        <v>0</v>
      </c>
      <c r="E107" s="24">
        <f t="shared" ca="1" si="8"/>
        <v>1</v>
      </c>
      <c r="F107" s="24">
        <f t="shared" ca="1" si="8"/>
        <v>1</v>
      </c>
      <c r="G107" s="24">
        <f t="shared" ca="1" si="8"/>
        <v>1</v>
      </c>
      <c r="H107" s="24">
        <f t="shared" ca="1" si="8"/>
        <v>0</v>
      </c>
      <c r="I107" s="24">
        <f t="shared" ca="1" si="8"/>
        <v>1</v>
      </c>
      <c r="J107" s="24">
        <f t="shared" ca="1" si="8"/>
        <v>0</v>
      </c>
    </row>
    <row r="108" spans="2:10" x14ac:dyDescent="0.3">
      <c r="B108" s="24">
        <f t="shared" ca="1" si="9"/>
        <v>4</v>
      </c>
      <c r="C108" s="24">
        <f t="shared" ref="C108:J139" ca="1" si="10">RANDBETWEEN(0,1)</f>
        <v>1</v>
      </c>
      <c r="D108" s="24">
        <f t="shared" ca="1" si="10"/>
        <v>0</v>
      </c>
      <c r="E108" s="24">
        <f t="shared" ca="1" si="10"/>
        <v>0</v>
      </c>
      <c r="F108" s="24">
        <f t="shared" ca="1" si="10"/>
        <v>1</v>
      </c>
      <c r="G108" s="24">
        <f t="shared" ca="1" si="10"/>
        <v>1</v>
      </c>
      <c r="H108" s="24">
        <f t="shared" ca="1" si="10"/>
        <v>1</v>
      </c>
      <c r="I108" s="24">
        <f t="shared" ca="1" si="10"/>
        <v>0</v>
      </c>
      <c r="J108" s="24">
        <f t="shared" ca="1" si="10"/>
        <v>0</v>
      </c>
    </row>
    <row r="109" spans="2:10" x14ac:dyDescent="0.3">
      <c r="B109" s="24">
        <f t="shared" ca="1" si="9"/>
        <v>6</v>
      </c>
      <c r="C109" s="24">
        <f t="shared" ca="1" si="10"/>
        <v>1</v>
      </c>
      <c r="D109" s="24">
        <f t="shared" ca="1" si="10"/>
        <v>1</v>
      </c>
      <c r="E109" s="24">
        <f t="shared" ca="1" si="10"/>
        <v>1</v>
      </c>
      <c r="F109" s="24">
        <f t="shared" ca="1" si="10"/>
        <v>1</v>
      </c>
      <c r="G109" s="24">
        <f t="shared" ca="1" si="10"/>
        <v>1</v>
      </c>
      <c r="H109" s="24">
        <f t="shared" ca="1" si="10"/>
        <v>1</v>
      </c>
      <c r="I109" s="24">
        <f t="shared" ca="1" si="10"/>
        <v>0</v>
      </c>
      <c r="J109" s="24">
        <f t="shared" ca="1" si="10"/>
        <v>0</v>
      </c>
    </row>
    <row r="110" spans="2:10" x14ac:dyDescent="0.3">
      <c r="B110" s="24">
        <f t="shared" ca="1" si="9"/>
        <v>4</v>
      </c>
      <c r="C110" s="24">
        <f t="shared" ca="1" si="10"/>
        <v>0</v>
      </c>
      <c r="D110" s="24">
        <f t="shared" ca="1" si="10"/>
        <v>0</v>
      </c>
      <c r="E110" s="24">
        <f t="shared" ca="1" si="10"/>
        <v>1</v>
      </c>
      <c r="F110" s="24">
        <f t="shared" ca="1" si="10"/>
        <v>1</v>
      </c>
      <c r="G110" s="24">
        <f t="shared" ca="1" si="10"/>
        <v>0</v>
      </c>
      <c r="H110" s="24">
        <f t="shared" ca="1" si="10"/>
        <v>1</v>
      </c>
      <c r="I110" s="24">
        <f t="shared" ca="1" si="10"/>
        <v>0</v>
      </c>
      <c r="J110" s="24">
        <f t="shared" ca="1" si="10"/>
        <v>1</v>
      </c>
    </row>
    <row r="111" spans="2:10" x14ac:dyDescent="0.3">
      <c r="B111" s="24">
        <f t="shared" ca="1" si="9"/>
        <v>4</v>
      </c>
      <c r="C111" s="24">
        <f t="shared" ca="1" si="10"/>
        <v>0</v>
      </c>
      <c r="D111" s="24">
        <f t="shared" ca="1" si="10"/>
        <v>1</v>
      </c>
      <c r="E111" s="24">
        <f t="shared" ca="1" si="10"/>
        <v>0</v>
      </c>
      <c r="F111" s="24">
        <f t="shared" ca="1" si="10"/>
        <v>0</v>
      </c>
      <c r="G111" s="24">
        <f t="shared" ca="1" si="10"/>
        <v>1</v>
      </c>
      <c r="H111" s="24">
        <f t="shared" ca="1" si="10"/>
        <v>1</v>
      </c>
      <c r="I111" s="24">
        <f t="shared" ca="1" si="10"/>
        <v>1</v>
      </c>
      <c r="J111" s="24">
        <f t="shared" ca="1" si="10"/>
        <v>0</v>
      </c>
    </row>
    <row r="112" spans="2:10" x14ac:dyDescent="0.3">
      <c r="B112" s="24">
        <f t="shared" ca="1" si="9"/>
        <v>3</v>
      </c>
      <c r="C112" s="24">
        <f t="shared" ca="1" si="10"/>
        <v>1</v>
      </c>
      <c r="D112" s="24">
        <f t="shared" ca="1" si="10"/>
        <v>0</v>
      </c>
      <c r="E112" s="24">
        <f t="shared" ca="1" si="10"/>
        <v>0</v>
      </c>
      <c r="F112" s="24">
        <f t="shared" ca="1" si="10"/>
        <v>1</v>
      </c>
      <c r="G112" s="24">
        <f t="shared" ca="1" si="10"/>
        <v>1</v>
      </c>
      <c r="H112" s="24">
        <f t="shared" ca="1" si="10"/>
        <v>0</v>
      </c>
      <c r="I112" s="24">
        <f t="shared" ca="1" si="10"/>
        <v>0</v>
      </c>
      <c r="J112" s="24">
        <f t="shared" ca="1" si="10"/>
        <v>0</v>
      </c>
    </row>
    <row r="113" spans="2:10" x14ac:dyDescent="0.3">
      <c r="B113" s="24">
        <f t="shared" ca="1" si="9"/>
        <v>5</v>
      </c>
      <c r="C113" s="24">
        <f t="shared" ca="1" si="10"/>
        <v>1</v>
      </c>
      <c r="D113" s="24">
        <f t="shared" ca="1" si="10"/>
        <v>1</v>
      </c>
      <c r="E113" s="24">
        <f t="shared" ca="1" si="10"/>
        <v>1</v>
      </c>
      <c r="F113" s="24">
        <f t="shared" ca="1" si="10"/>
        <v>1</v>
      </c>
      <c r="G113" s="24">
        <f t="shared" ca="1" si="10"/>
        <v>1</v>
      </c>
      <c r="H113" s="24">
        <f t="shared" ca="1" si="10"/>
        <v>0</v>
      </c>
      <c r="I113" s="24">
        <f t="shared" ca="1" si="10"/>
        <v>0</v>
      </c>
      <c r="J113" s="24">
        <f t="shared" ca="1" si="10"/>
        <v>0</v>
      </c>
    </row>
    <row r="114" spans="2:10" x14ac:dyDescent="0.3">
      <c r="B114" s="24">
        <f t="shared" ca="1" si="9"/>
        <v>5</v>
      </c>
      <c r="C114" s="24">
        <f t="shared" ca="1" si="10"/>
        <v>1</v>
      </c>
      <c r="D114" s="24">
        <f t="shared" ca="1" si="10"/>
        <v>1</v>
      </c>
      <c r="E114" s="24">
        <f t="shared" ca="1" si="10"/>
        <v>0</v>
      </c>
      <c r="F114" s="24">
        <f t="shared" ca="1" si="10"/>
        <v>1</v>
      </c>
      <c r="G114" s="24">
        <f t="shared" ca="1" si="10"/>
        <v>1</v>
      </c>
      <c r="H114" s="24">
        <f t="shared" ca="1" si="10"/>
        <v>0</v>
      </c>
      <c r="I114" s="24">
        <f t="shared" ca="1" si="10"/>
        <v>0</v>
      </c>
      <c r="J114" s="24">
        <f t="shared" ca="1" si="10"/>
        <v>1</v>
      </c>
    </row>
    <row r="115" spans="2:10" x14ac:dyDescent="0.3">
      <c r="B115" s="24">
        <f t="shared" ca="1" si="9"/>
        <v>5</v>
      </c>
      <c r="C115" s="24">
        <f t="shared" ca="1" si="10"/>
        <v>0</v>
      </c>
      <c r="D115" s="24">
        <f t="shared" ca="1" si="10"/>
        <v>1</v>
      </c>
      <c r="E115" s="24">
        <f t="shared" ca="1" si="10"/>
        <v>0</v>
      </c>
      <c r="F115" s="24">
        <f t="shared" ca="1" si="10"/>
        <v>0</v>
      </c>
      <c r="G115" s="24">
        <f t="shared" ca="1" si="10"/>
        <v>1</v>
      </c>
      <c r="H115" s="24">
        <f t="shared" ca="1" si="10"/>
        <v>1</v>
      </c>
      <c r="I115" s="24">
        <f t="shared" ca="1" si="10"/>
        <v>1</v>
      </c>
      <c r="J115" s="24">
        <f t="shared" ca="1" si="10"/>
        <v>1</v>
      </c>
    </row>
    <row r="116" spans="2:10" x14ac:dyDescent="0.3">
      <c r="B116" s="24">
        <f t="shared" ca="1" si="9"/>
        <v>7</v>
      </c>
      <c r="C116" s="24">
        <f t="shared" ca="1" si="10"/>
        <v>1</v>
      </c>
      <c r="D116" s="24">
        <f t="shared" ca="1" si="10"/>
        <v>1</v>
      </c>
      <c r="E116" s="24">
        <f t="shared" ca="1" si="10"/>
        <v>1</v>
      </c>
      <c r="F116" s="24">
        <f t="shared" ca="1" si="10"/>
        <v>1</v>
      </c>
      <c r="G116" s="24">
        <f t="shared" ca="1" si="10"/>
        <v>0</v>
      </c>
      <c r="H116" s="24">
        <f t="shared" ca="1" si="10"/>
        <v>1</v>
      </c>
      <c r="I116" s="24">
        <f t="shared" ca="1" si="10"/>
        <v>1</v>
      </c>
      <c r="J116" s="24">
        <f t="shared" ca="1" si="10"/>
        <v>1</v>
      </c>
    </row>
    <row r="117" spans="2:10" x14ac:dyDescent="0.3">
      <c r="B117" s="24">
        <f t="shared" ca="1" si="9"/>
        <v>2</v>
      </c>
      <c r="C117" s="24">
        <f t="shared" ca="1" si="10"/>
        <v>0</v>
      </c>
      <c r="D117" s="24">
        <f t="shared" ca="1" si="10"/>
        <v>0</v>
      </c>
      <c r="E117" s="24">
        <f t="shared" ca="1" si="10"/>
        <v>0</v>
      </c>
      <c r="F117" s="24">
        <f t="shared" ca="1" si="10"/>
        <v>0</v>
      </c>
      <c r="G117" s="24">
        <f t="shared" ca="1" si="10"/>
        <v>0</v>
      </c>
      <c r="H117" s="24">
        <f t="shared" ca="1" si="10"/>
        <v>0</v>
      </c>
      <c r="I117" s="24">
        <f t="shared" ca="1" si="10"/>
        <v>1</v>
      </c>
      <c r="J117" s="24">
        <f t="shared" ca="1" si="10"/>
        <v>1</v>
      </c>
    </row>
    <row r="118" spans="2:10" x14ac:dyDescent="0.3">
      <c r="B118" s="24">
        <f t="shared" ca="1" si="9"/>
        <v>3</v>
      </c>
      <c r="C118" s="24">
        <f t="shared" ca="1" si="10"/>
        <v>0</v>
      </c>
      <c r="D118" s="24">
        <f t="shared" ca="1" si="10"/>
        <v>1</v>
      </c>
      <c r="E118" s="24">
        <f t="shared" ca="1" si="10"/>
        <v>0</v>
      </c>
      <c r="F118" s="24">
        <f t="shared" ca="1" si="10"/>
        <v>1</v>
      </c>
      <c r="G118" s="24">
        <f t="shared" ca="1" si="10"/>
        <v>0</v>
      </c>
      <c r="H118" s="24">
        <f t="shared" ca="1" si="10"/>
        <v>1</v>
      </c>
      <c r="I118" s="24">
        <f t="shared" ca="1" si="10"/>
        <v>0</v>
      </c>
      <c r="J118" s="24">
        <f t="shared" ca="1" si="10"/>
        <v>0</v>
      </c>
    </row>
    <row r="119" spans="2:10" x14ac:dyDescent="0.3">
      <c r="B119" s="24">
        <f t="shared" ca="1" si="9"/>
        <v>3</v>
      </c>
      <c r="C119" s="24">
        <f t="shared" ca="1" si="10"/>
        <v>0</v>
      </c>
      <c r="D119" s="24">
        <f t="shared" ca="1" si="10"/>
        <v>1</v>
      </c>
      <c r="E119" s="24">
        <f t="shared" ca="1" si="10"/>
        <v>0</v>
      </c>
      <c r="F119" s="24">
        <f t="shared" ca="1" si="10"/>
        <v>0</v>
      </c>
      <c r="G119" s="24">
        <f t="shared" ca="1" si="10"/>
        <v>1</v>
      </c>
      <c r="H119" s="24">
        <f t="shared" ca="1" si="10"/>
        <v>0</v>
      </c>
      <c r="I119" s="24">
        <f t="shared" ca="1" si="10"/>
        <v>0</v>
      </c>
      <c r="J119" s="24">
        <f t="shared" ca="1" si="10"/>
        <v>1</v>
      </c>
    </row>
    <row r="120" spans="2:10" x14ac:dyDescent="0.3">
      <c r="B120" s="24">
        <f t="shared" ca="1" si="9"/>
        <v>4</v>
      </c>
      <c r="C120" s="24">
        <f t="shared" ca="1" si="10"/>
        <v>1</v>
      </c>
      <c r="D120" s="24">
        <f t="shared" ca="1" si="10"/>
        <v>1</v>
      </c>
      <c r="E120" s="24">
        <f t="shared" ca="1" si="10"/>
        <v>1</v>
      </c>
      <c r="F120" s="24">
        <f t="shared" ca="1" si="10"/>
        <v>0</v>
      </c>
      <c r="G120" s="24">
        <f t="shared" ca="1" si="10"/>
        <v>0</v>
      </c>
      <c r="H120" s="24">
        <f t="shared" ca="1" si="10"/>
        <v>1</v>
      </c>
      <c r="I120" s="24">
        <f t="shared" ca="1" si="10"/>
        <v>0</v>
      </c>
      <c r="J120" s="24">
        <f t="shared" ca="1" si="10"/>
        <v>0</v>
      </c>
    </row>
    <row r="121" spans="2:10" x14ac:dyDescent="0.3">
      <c r="B121" s="24">
        <f t="shared" ca="1" si="9"/>
        <v>6</v>
      </c>
      <c r="C121" s="24">
        <f t="shared" ca="1" si="10"/>
        <v>1</v>
      </c>
      <c r="D121" s="24">
        <f t="shared" ca="1" si="10"/>
        <v>1</v>
      </c>
      <c r="E121" s="24">
        <f t="shared" ca="1" si="10"/>
        <v>1</v>
      </c>
      <c r="F121" s="24">
        <f t="shared" ca="1" si="10"/>
        <v>1</v>
      </c>
      <c r="G121" s="24">
        <f t="shared" ca="1" si="10"/>
        <v>1</v>
      </c>
      <c r="H121" s="24">
        <f t="shared" ca="1" si="10"/>
        <v>0</v>
      </c>
      <c r="I121" s="24">
        <f t="shared" ca="1" si="10"/>
        <v>1</v>
      </c>
      <c r="J121" s="24">
        <f t="shared" ca="1" si="10"/>
        <v>0</v>
      </c>
    </row>
    <row r="122" spans="2:10" x14ac:dyDescent="0.3">
      <c r="B122" s="24">
        <f t="shared" ca="1" si="9"/>
        <v>1</v>
      </c>
      <c r="C122" s="24">
        <f t="shared" ca="1" si="10"/>
        <v>0</v>
      </c>
      <c r="D122" s="24">
        <f t="shared" ca="1" si="10"/>
        <v>0</v>
      </c>
      <c r="E122" s="24">
        <f t="shared" ca="1" si="10"/>
        <v>0</v>
      </c>
      <c r="F122" s="24">
        <f t="shared" ca="1" si="10"/>
        <v>0</v>
      </c>
      <c r="G122" s="24">
        <f t="shared" ca="1" si="10"/>
        <v>0</v>
      </c>
      <c r="H122" s="24">
        <f t="shared" ca="1" si="10"/>
        <v>0</v>
      </c>
      <c r="I122" s="24">
        <f t="shared" ca="1" si="10"/>
        <v>0</v>
      </c>
      <c r="J122" s="24">
        <f t="shared" ca="1" si="10"/>
        <v>1</v>
      </c>
    </row>
    <row r="123" spans="2:10" x14ac:dyDescent="0.3">
      <c r="B123" s="24">
        <f t="shared" ca="1" si="9"/>
        <v>4</v>
      </c>
      <c r="C123" s="24">
        <f t="shared" ca="1" si="10"/>
        <v>1</v>
      </c>
      <c r="D123" s="24">
        <f t="shared" ca="1" si="10"/>
        <v>0</v>
      </c>
      <c r="E123" s="24">
        <f t="shared" ca="1" si="10"/>
        <v>0</v>
      </c>
      <c r="F123" s="24">
        <f t="shared" ca="1" si="10"/>
        <v>0</v>
      </c>
      <c r="G123" s="24">
        <f t="shared" ca="1" si="10"/>
        <v>0</v>
      </c>
      <c r="H123" s="24">
        <f t="shared" ca="1" si="10"/>
        <v>1</v>
      </c>
      <c r="I123" s="24">
        <f t="shared" ca="1" si="10"/>
        <v>1</v>
      </c>
      <c r="J123" s="24">
        <f t="shared" ca="1" si="10"/>
        <v>1</v>
      </c>
    </row>
    <row r="124" spans="2:10" x14ac:dyDescent="0.3">
      <c r="B124" s="24">
        <f t="shared" ca="1" si="9"/>
        <v>2</v>
      </c>
      <c r="C124" s="24">
        <f t="shared" ca="1" si="10"/>
        <v>0</v>
      </c>
      <c r="D124" s="24">
        <f t="shared" ca="1" si="10"/>
        <v>0</v>
      </c>
      <c r="E124" s="24">
        <f t="shared" ca="1" si="10"/>
        <v>0</v>
      </c>
      <c r="F124" s="24">
        <f t="shared" ca="1" si="10"/>
        <v>0</v>
      </c>
      <c r="G124" s="24">
        <f t="shared" ca="1" si="10"/>
        <v>0</v>
      </c>
      <c r="H124" s="24">
        <f t="shared" ca="1" si="10"/>
        <v>1</v>
      </c>
      <c r="I124" s="24">
        <f t="shared" ca="1" si="10"/>
        <v>1</v>
      </c>
      <c r="J124" s="24">
        <f t="shared" ca="1" si="10"/>
        <v>0</v>
      </c>
    </row>
    <row r="125" spans="2:10" x14ac:dyDescent="0.3">
      <c r="B125" s="24">
        <f t="shared" ca="1" si="9"/>
        <v>5</v>
      </c>
      <c r="C125" s="24">
        <f t="shared" ca="1" si="10"/>
        <v>1</v>
      </c>
      <c r="D125" s="24">
        <f t="shared" ca="1" si="10"/>
        <v>0</v>
      </c>
      <c r="E125" s="24">
        <f t="shared" ca="1" si="10"/>
        <v>1</v>
      </c>
      <c r="F125" s="24">
        <f t="shared" ca="1" si="10"/>
        <v>0</v>
      </c>
      <c r="G125" s="24">
        <f t="shared" ca="1" si="10"/>
        <v>1</v>
      </c>
      <c r="H125" s="24">
        <f t="shared" ca="1" si="10"/>
        <v>1</v>
      </c>
      <c r="I125" s="24">
        <f t="shared" ca="1" si="10"/>
        <v>0</v>
      </c>
      <c r="J125" s="24">
        <f t="shared" ca="1" si="10"/>
        <v>1</v>
      </c>
    </row>
    <row r="126" spans="2:10" x14ac:dyDescent="0.3">
      <c r="B126" s="24">
        <f t="shared" ca="1" si="9"/>
        <v>3</v>
      </c>
      <c r="C126" s="24">
        <f t="shared" ca="1" si="10"/>
        <v>0</v>
      </c>
      <c r="D126" s="24">
        <f t="shared" ca="1" si="10"/>
        <v>1</v>
      </c>
      <c r="E126" s="24">
        <f t="shared" ca="1" si="10"/>
        <v>1</v>
      </c>
      <c r="F126" s="24">
        <f t="shared" ca="1" si="10"/>
        <v>0</v>
      </c>
      <c r="G126" s="24">
        <f t="shared" ca="1" si="10"/>
        <v>0</v>
      </c>
      <c r="H126" s="24">
        <f t="shared" ca="1" si="10"/>
        <v>0</v>
      </c>
      <c r="I126" s="24">
        <f t="shared" ca="1" si="10"/>
        <v>1</v>
      </c>
      <c r="J126" s="24">
        <f t="shared" ca="1" si="10"/>
        <v>0</v>
      </c>
    </row>
    <row r="127" spans="2:10" x14ac:dyDescent="0.3">
      <c r="B127" s="24">
        <f t="shared" ca="1" si="9"/>
        <v>4</v>
      </c>
      <c r="C127" s="24">
        <f t="shared" ca="1" si="10"/>
        <v>0</v>
      </c>
      <c r="D127" s="24">
        <f t="shared" ca="1" si="10"/>
        <v>1</v>
      </c>
      <c r="E127" s="24">
        <f t="shared" ca="1" si="10"/>
        <v>1</v>
      </c>
      <c r="F127" s="24">
        <f t="shared" ca="1" si="10"/>
        <v>0</v>
      </c>
      <c r="G127" s="24">
        <f t="shared" ca="1" si="10"/>
        <v>0</v>
      </c>
      <c r="H127" s="24">
        <f t="shared" ca="1" si="10"/>
        <v>1</v>
      </c>
      <c r="I127" s="24">
        <f t="shared" ca="1" si="10"/>
        <v>1</v>
      </c>
      <c r="J127" s="24">
        <f t="shared" ca="1" si="10"/>
        <v>0</v>
      </c>
    </row>
    <row r="128" spans="2:10" x14ac:dyDescent="0.3">
      <c r="B128" s="24">
        <f t="shared" ca="1" si="9"/>
        <v>4</v>
      </c>
      <c r="C128" s="24">
        <f t="shared" ca="1" si="10"/>
        <v>0</v>
      </c>
      <c r="D128" s="24">
        <f t="shared" ca="1" si="10"/>
        <v>1</v>
      </c>
      <c r="E128" s="24">
        <f t="shared" ca="1" si="10"/>
        <v>1</v>
      </c>
      <c r="F128" s="24">
        <f t="shared" ca="1" si="10"/>
        <v>1</v>
      </c>
      <c r="G128" s="24">
        <f t="shared" ca="1" si="10"/>
        <v>1</v>
      </c>
      <c r="H128" s="24">
        <f t="shared" ca="1" si="10"/>
        <v>0</v>
      </c>
      <c r="I128" s="24">
        <f t="shared" ca="1" si="10"/>
        <v>0</v>
      </c>
      <c r="J128" s="24">
        <f t="shared" ca="1" si="10"/>
        <v>0</v>
      </c>
    </row>
    <row r="129" spans="2:10" x14ac:dyDescent="0.3">
      <c r="B129" s="24">
        <f t="shared" ca="1" si="9"/>
        <v>4</v>
      </c>
      <c r="C129" s="24">
        <f t="shared" ca="1" si="10"/>
        <v>1</v>
      </c>
      <c r="D129" s="24">
        <f t="shared" ca="1" si="10"/>
        <v>0</v>
      </c>
      <c r="E129" s="24">
        <f t="shared" ca="1" si="10"/>
        <v>0</v>
      </c>
      <c r="F129" s="24">
        <f t="shared" ca="1" si="10"/>
        <v>1</v>
      </c>
      <c r="G129" s="24">
        <f t="shared" ca="1" si="10"/>
        <v>1</v>
      </c>
      <c r="H129" s="24">
        <f t="shared" ca="1" si="10"/>
        <v>0</v>
      </c>
      <c r="I129" s="24">
        <f t="shared" ca="1" si="10"/>
        <v>1</v>
      </c>
      <c r="J129" s="24">
        <f t="shared" ca="1" si="10"/>
        <v>0</v>
      </c>
    </row>
    <row r="130" spans="2:10" x14ac:dyDescent="0.3">
      <c r="B130" s="24">
        <f t="shared" ca="1" si="9"/>
        <v>4</v>
      </c>
      <c r="C130" s="24">
        <f t="shared" ca="1" si="10"/>
        <v>1</v>
      </c>
      <c r="D130" s="24">
        <f t="shared" ca="1" si="10"/>
        <v>0</v>
      </c>
      <c r="E130" s="24">
        <f t="shared" ca="1" si="10"/>
        <v>1</v>
      </c>
      <c r="F130" s="24">
        <f t="shared" ca="1" si="10"/>
        <v>0</v>
      </c>
      <c r="G130" s="24">
        <f t="shared" ca="1" si="10"/>
        <v>1</v>
      </c>
      <c r="H130" s="24">
        <f t="shared" ca="1" si="10"/>
        <v>0</v>
      </c>
      <c r="I130" s="24">
        <f t="shared" ca="1" si="10"/>
        <v>0</v>
      </c>
      <c r="J130" s="24">
        <f t="shared" ca="1" si="10"/>
        <v>1</v>
      </c>
    </row>
    <row r="131" spans="2:10" x14ac:dyDescent="0.3">
      <c r="B131" s="24">
        <f t="shared" ca="1" si="9"/>
        <v>4</v>
      </c>
      <c r="C131" s="24">
        <f t="shared" ca="1" si="10"/>
        <v>1</v>
      </c>
      <c r="D131" s="24">
        <f t="shared" ca="1" si="10"/>
        <v>0</v>
      </c>
      <c r="E131" s="24">
        <f t="shared" ca="1" si="10"/>
        <v>1</v>
      </c>
      <c r="F131" s="24">
        <f t="shared" ca="1" si="10"/>
        <v>1</v>
      </c>
      <c r="G131" s="24">
        <f t="shared" ca="1" si="10"/>
        <v>0</v>
      </c>
      <c r="H131" s="24">
        <f t="shared" ca="1" si="10"/>
        <v>0</v>
      </c>
      <c r="I131" s="24">
        <f t="shared" ca="1" si="10"/>
        <v>1</v>
      </c>
      <c r="J131" s="24">
        <f t="shared" ca="1" si="10"/>
        <v>0</v>
      </c>
    </row>
    <row r="132" spans="2:10" x14ac:dyDescent="0.3">
      <c r="B132" s="24">
        <f t="shared" ca="1" si="9"/>
        <v>4</v>
      </c>
      <c r="C132" s="24">
        <f t="shared" ca="1" si="10"/>
        <v>1</v>
      </c>
      <c r="D132" s="24">
        <f t="shared" ca="1" si="10"/>
        <v>0</v>
      </c>
      <c r="E132" s="24">
        <f t="shared" ca="1" si="10"/>
        <v>0</v>
      </c>
      <c r="F132" s="24">
        <f t="shared" ca="1" si="10"/>
        <v>1</v>
      </c>
      <c r="G132" s="24">
        <f t="shared" ca="1" si="10"/>
        <v>0</v>
      </c>
      <c r="H132" s="24">
        <f t="shared" ca="1" si="10"/>
        <v>1</v>
      </c>
      <c r="I132" s="24">
        <f t="shared" ca="1" si="10"/>
        <v>1</v>
      </c>
      <c r="J132" s="24">
        <f t="shared" ca="1" si="10"/>
        <v>0</v>
      </c>
    </row>
    <row r="133" spans="2:10" x14ac:dyDescent="0.3">
      <c r="B133" s="24">
        <f t="shared" ca="1" si="9"/>
        <v>3</v>
      </c>
      <c r="C133" s="24">
        <f t="shared" ca="1" si="10"/>
        <v>0</v>
      </c>
      <c r="D133" s="24">
        <f t="shared" ca="1" si="10"/>
        <v>1</v>
      </c>
      <c r="E133" s="24">
        <f t="shared" ca="1" si="10"/>
        <v>0</v>
      </c>
      <c r="F133" s="24">
        <f t="shared" ca="1" si="10"/>
        <v>0</v>
      </c>
      <c r="G133" s="24">
        <f t="shared" ca="1" si="10"/>
        <v>0</v>
      </c>
      <c r="H133" s="24">
        <f t="shared" ca="1" si="10"/>
        <v>1</v>
      </c>
      <c r="I133" s="24">
        <f t="shared" ca="1" si="10"/>
        <v>0</v>
      </c>
      <c r="J133" s="24">
        <f t="shared" ca="1" si="10"/>
        <v>1</v>
      </c>
    </row>
    <row r="134" spans="2:10" x14ac:dyDescent="0.3">
      <c r="B134" s="24">
        <f t="shared" ca="1" si="9"/>
        <v>5</v>
      </c>
      <c r="C134" s="24">
        <f t="shared" ca="1" si="10"/>
        <v>1</v>
      </c>
      <c r="D134" s="24">
        <f t="shared" ca="1" si="10"/>
        <v>0</v>
      </c>
      <c r="E134" s="24">
        <f t="shared" ca="1" si="10"/>
        <v>0</v>
      </c>
      <c r="F134" s="24">
        <f t="shared" ca="1" si="10"/>
        <v>1</v>
      </c>
      <c r="G134" s="24">
        <f t="shared" ca="1" si="10"/>
        <v>1</v>
      </c>
      <c r="H134" s="24">
        <f t="shared" ca="1" si="10"/>
        <v>1</v>
      </c>
      <c r="I134" s="24">
        <f t="shared" ca="1" si="10"/>
        <v>0</v>
      </c>
      <c r="J134" s="24">
        <f t="shared" ca="1" si="10"/>
        <v>1</v>
      </c>
    </row>
    <row r="135" spans="2:10" x14ac:dyDescent="0.3">
      <c r="B135" s="24">
        <f t="shared" ca="1" si="9"/>
        <v>6</v>
      </c>
      <c r="C135" s="24">
        <f t="shared" ca="1" si="10"/>
        <v>1</v>
      </c>
      <c r="D135" s="24">
        <f t="shared" ca="1" si="10"/>
        <v>1</v>
      </c>
      <c r="E135" s="24">
        <f t="shared" ca="1" si="10"/>
        <v>1</v>
      </c>
      <c r="F135" s="24">
        <f t="shared" ca="1" si="10"/>
        <v>0</v>
      </c>
      <c r="G135" s="24">
        <f t="shared" ca="1" si="10"/>
        <v>1</v>
      </c>
      <c r="H135" s="24">
        <f t="shared" ca="1" si="10"/>
        <v>1</v>
      </c>
      <c r="I135" s="24">
        <f t="shared" ca="1" si="10"/>
        <v>0</v>
      </c>
      <c r="J135" s="24">
        <f t="shared" ca="1" si="10"/>
        <v>1</v>
      </c>
    </row>
    <row r="136" spans="2:10" x14ac:dyDescent="0.3">
      <c r="B136" s="24">
        <f t="shared" ca="1" si="9"/>
        <v>5</v>
      </c>
      <c r="C136" s="24">
        <f t="shared" ca="1" si="10"/>
        <v>0</v>
      </c>
      <c r="D136" s="24">
        <f t="shared" ca="1" si="10"/>
        <v>1</v>
      </c>
      <c r="E136" s="24">
        <f t="shared" ca="1" si="10"/>
        <v>1</v>
      </c>
      <c r="F136" s="24">
        <f t="shared" ca="1" si="10"/>
        <v>1</v>
      </c>
      <c r="G136" s="24">
        <f t="shared" ca="1" si="10"/>
        <v>1</v>
      </c>
      <c r="H136" s="24">
        <f t="shared" ca="1" si="10"/>
        <v>0</v>
      </c>
      <c r="I136" s="24">
        <f t="shared" ca="1" si="10"/>
        <v>0</v>
      </c>
      <c r="J136" s="24">
        <f t="shared" ca="1" si="10"/>
        <v>1</v>
      </c>
    </row>
    <row r="137" spans="2:10" x14ac:dyDescent="0.3">
      <c r="B137" s="24">
        <f t="shared" ca="1" si="9"/>
        <v>2</v>
      </c>
      <c r="C137" s="24">
        <f t="shared" ca="1" si="10"/>
        <v>0</v>
      </c>
      <c r="D137" s="24">
        <f t="shared" ca="1" si="10"/>
        <v>1</v>
      </c>
      <c r="E137" s="24">
        <f t="shared" ca="1" si="10"/>
        <v>0</v>
      </c>
      <c r="F137" s="24">
        <f t="shared" ca="1" si="10"/>
        <v>0</v>
      </c>
      <c r="G137" s="24">
        <f t="shared" ca="1" si="10"/>
        <v>0</v>
      </c>
      <c r="H137" s="24">
        <f t="shared" ca="1" si="10"/>
        <v>0</v>
      </c>
      <c r="I137" s="24">
        <f t="shared" ca="1" si="10"/>
        <v>1</v>
      </c>
      <c r="J137" s="24">
        <f t="shared" ca="1" si="10"/>
        <v>0</v>
      </c>
    </row>
    <row r="138" spans="2:10" x14ac:dyDescent="0.3">
      <c r="B138" s="24">
        <f t="shared" ca="1" si="9"/>
        <v>3</v>
      </c>
      <c r="C138" s="24">
        <f t="shared" ca="1" si="10"/>
        <v>1</v>
      </c>
      <c r="D138" s="24">
        <f t="shared" ca="1" si="10"/>
        <v>0</v>
      </c>
      <c r="E138" s="24">
        <f t="shared" ca="1" si="10"/>
        <v>1</v>
      </c>
      <c r="F138" s="24">
        <f t="shared" ca="1" si="10"/>
        <v>0</v>
      </c>
      <c r="G138" s="24">
        <f t="shared" ca="1" si="10"/>
        <v>0</v>
      </c>
      <c r="H138" s="24">
        <f t="shared" ca="1" si="10"/>
        <v>1</v>
      </c>
      <c r="I138" s="24">
        <f t="shared" ca="1" si="10"/>
        <v>0</v>
      </c>
      <c r="J138" s="24">
        <f t="shared" ca="1" si="10"/>
        <v>0</v>
      </c>
    </row>
    <row r="139" spans="2:10" x14ac:dyDescent="0.3">
      <c r="B139" s="24">
        <f t="shared" ca="1" si="9"/>
        <v>4</v>
      </c>
      <c r="C139" s="24">
        <f t="shared" ca="1" si="10"/>
        <v>1</v>
      </c>
      <c r="D139" s="24">
        <f t="shared" ca="1" si="10"/>
        <v>1</v>
      </c>
      <c r="E139" s="24">
        <f t="shared" ca="1" si="10"/>
        <v>1</v>
      </c>
      <c r="F139" s="24">
        <f t="shared" ca="1" si="10"/>
        <v>0</v>
      </c>
      <c r="G139" s="24">
        <f t="shared" ca="1" si="10"/>
        <v>1</v>
      </c>
      <c r="H139" s="24">
        <f t="shared" ca="1" si="10"/>
        <v>0</v>
      </c>
      <c r="I139" s="24">
        <f t="shared" ca="1" si="10"/>
        <v>0</v>
      </c>
      <c r="J139" s="24">
        <f t="shared" ref="D139:J176" ca="1" si="11">RANDBETWEEN(0,1)</f>
        <v>0</v>
      </c>
    </row>
    <row r="140" spans="2:10" x14ac:dyDescent="0.3">
      <c r="B140" s="24">
        <f t="shared" ca="1" si="9"/>
        <v>4</v>
      </c>
      <c r="C140" s="24">
        <f t="shared" ref="C140:C203" ca="1" si="12">RANDBETWEEN(0,1)</f>
        <v>1</v>
      </c>
      <c r="D140" s="24">
        <f t="shared" ca="1" si="11"/>
        <v>1</v>
      </c>
      <c r="E140" s="24">
        <f t="shared" ca="1" si="11"/>
        <v>0</v>
      </c>
      <c r="F140" s="24">
        <f t="shared" ca="1" si="11"/>
        <v>1</v>
      </c>
      <c r="G140" s="24">
        <f t="shared" ca="1" si="11"/>
        <v>0</v>
      </c>
      <c r="H140" s="24">
        <f t="shared" ca="1" si="11"/>
        <v>0</v>
      </c>
      <c r="I140" s="24">
        <f t="shared" ca="1" si="11"/>
        <v>1</v>
      </c>
      <c r="J140" s="24">
        <f t="shared" ca="1" si="11"/>
        <v>0</v>
      </c>
    </row>
    <row r="141" spans="2:10" x14ac:dyDescent="0.3">
      <c r="B141" s="24">
        <f t="shared" ca="1" si="9"/>
        <v>4</v>
      </c>
      <c r="C141" s="24">
        <f t="shared" ca="1" si="12"/>
        <v>0</v>
      </c>
      <c r="D141" s="24">
        <f t="shared" ca="1" si="11"/>
        <v>0</v>
      </c>
      <c r="E141" s="24">
        <f t="shared" ca="1" si="11"/>
        <v>1</v>
      </c>
      <c r="F141" s="24">
        <f t="shared" ca="1" si="11"/>
        <v>0</v>
      </c>
      <c r="G141" s="24">
        <f t="shared" ca="1" si="11"/>
        <v>0</v>
      </c>
      <c r="H141" s="24">
        <f t="shared" ca="1" si="11"/>
        <v>1</v>
      </c>
      <c r="I141" s="24">
        <f t="shared" ca="1" si="11"/>
        <v>1</v>
      </c>
      <c r="J141" s="24">
        <f t="shared" ca="1" si="11"/>
        <v>1</v>
      </c>
    </row>
    <row r="142" spans="2:10" x14ac:dyDescent="0.3">
      <c r="B142" s="24">
        <f t="shared" ca="1" si="9"/>
        <v>4</v>
      </c>
      <c r="C142" s="24">
        <f t="shared" ca="1" si="12"/>
        <v>0</v>
      </c>
      <c r="D142" s="24">
        <f t="shared" ca="1" si="11"/>
        <v>1</v>
      </c>
      <c r="E142" s="24">
        <f t="shared" ca="1" si="11"/>
        <v>1</v>
      </c>
      <c r="F142" s="24">
        <f t="shared" ca="1" si="11"/>
        <v>1</v>
      </c>
      <c r="G142" s="24">
        <f t="shared" ca="1" si="11"/>
        <v>0</v>
      </c>
      <c r="H142" s="24">
        <f t="shared" ca="1" si="11"/>
        <v>0</v>
      </c>
      <c r="I142" s="24">
        <f t="shared" ca="1" si="11"/>
        <v>0</v>
      </c>
      <c r="J142" s="24">
        <f t="shared" ca="1" si="11"/>
        <v>1</v>
      </c>
    </row>
    <row r="143" spans="2:10" x14ac:dyDescent="0.3">
      <c r="B143" s="24">
        <f t="shared" ca="1" si="9"/>
        <v>4</v>
      </c>
      <c r="C143" s="24">
        <f t="shared" ca="1" si="12"/>
        <v>0</v>
      </c>
      <c r="D143" s="24">
        <f t="shared" ca="1" si="11"/>
        <v>0</v>
      </c>
      <c r="E143" s="24">
        <f t="shared" ca="1" si="11"/>
        <v>1</v>
      </c>
      <c r="F143" s="24">
        <f t="shared" ca="1" si="11"/>
        <v>1</v>
      </c>
      <c r="G143" s="24">
        <f t="shared" ca="1" si="11"/>
        <v>1</v>
      </c>
      <c r="H143" s="24">
        <f t="shared" ca="1" si="11"/>
        <v>0</v>
      </c>
      <c r="I143" s="24">
        <f t="shared" ca="1" si="11"/>
        <v>0</v>
      </c>
      <c r="J143" s="24">
        <f t="shared" ca="1" si="11"/>
        <v>1</v>
      </c>
    </row>
    <row r="144" spans="2:10" x14ac:dyDescent="0.3">
      <c r="B144" s="24">
        <f t="shared" ca="1" si="9"/>
        <v>4</v>
      </c>
      <c r="C144" s="24">
        <f t="shared" ca="1" si="12"/>
        <v>1</v>
      </c>
      <c r="D144" s="24">
        <f t="shared" ca="1" si="11"/>
        <v>1</v>
      </c>
      <c r="E144" s="24">
        <f t="shared" ca="1" si="11"/>
        <v>0</v>
      </c>
      <c r="F144" s="24">
        <f t="shared" ca="1" si="11"/>
        <v>1</v>
      </c>
      <c r="G144" s="24">
        <f t="shared" ca="1" si="11"/>
        <v>1</v>
      </c>
      <c r="H144" s="24">
        <f t="shared" ca="1" si="11"/>
        <v>0</v>
      </c>
      <c r="I144" s="24">
        <f t="shared" ca="1" si="11"/>
        <v>0</v>
      </c>
      <c r="J144" s="24">
        <f t="shared" ca="1" si="11"/>
        <v>0</v>
      </c>
    </row>
    <row r="145" spans="2:10" x14ac:dyDescent="0.3">
      <c r="B145" s="24">
        <f t="shared" ca="1" si="9"/>
        <v>5</v>
      </c>
      <c r="C145" s="24">
        <f t="shared" ca="1" si="12"/>
        <v>1</v>
      </c>
      <c r="D145" s="24">
        <f t="shared" ca="1" si="11"/>
        <v>0</v>
      </c>
      <c r="E145" s="24">
        <f t="shared" ca="1" si="11"/>
        <v>1</v>
      </c>
      <c r="F145" s="24">
        <f t="shared" ca="1" si="11"/>
        <v>1</v>
      </c>
      <c r="G145" s="24">
        <f t="shared" ca="1" si="11"/>
        <v>1</v>
      </c>
      <c r="H145" s="24">
        <f t="shared" ca="1" si="11"/>
        <v>0</v>
      </c>
      <c r="I145" s="24">
        <f t="shared" ca="1" si="11"/>
        <v>1</v>
      </c>
      <c r="J145" s="24">
        <f t="shared" ca="1" si="11"/>
        <v>0</v>
      </c>
    </row>
    <row r="146" spans="2:10" x14ac:dyDescent="0.3">
      <c r="B146" s="24">
        <f t="shared" ca="1" si="9"/>
        <v>2</v>
      </c>
      <c r="C146" s="24">
        <f t="shared" ca="1" si="12"/>
        <v>1</v>
      </c>
      <c r="D146" s="24">
        <f t="shared" ca="1" si="11"/>
        <v>0</v>
      </c>
      <c r="E146" s="24">
        <f t="shared" ca="1" si="11"/>
        <v>0</v>
      </c>
      <c r="F146" s="24">
        <f t="shared" ca="1" si="11"/>
        <v>0</v>
      </c>
      <c r="G146" s="24">
        <f t="shared" ca="1" si="11"/>
        <v>0</v>
      </c>
      <c r="H146" s="24">
        <f t="shared" ca="1" si="11"/>
        <v>0</v>
      </c>
      <c r="I146" s="24">
        <f t="shared" ca="1" si="11"/>
        <v>1</v>
      </c>
      <c r="J146" s="24">
        <f t="shared" ca="1" si="11"/>
        <v>0</v>
      </c>
    </row>
    <row r="147" spans="2:10" x14ac:dyDescent="0.3">
      <c r="B147" s="24">
        <f t="shared" ca="1" si="9"/>
        <v>2</v>
      </c>
      <c r="C147" s="24">
        <f t="shared" ca="1" si="12"/>
        <v>0</v>
      </c>
      <c r="D147" s="24">
        <f t="shared" ca="1" si="11"/>
        <v>0</v>
      </c>
      <c r="E147" s="24">
        <f t="shared" ca="1" si="11"/>
        <v>0</v>
      </c>
      <c r="F147" s="24">
        <f t="shared" ca="1" si="11"/>
        <v>0</v>
      </c>
      <c r="G147" s="24">
        <f t="shared" ca="1" si="11"/>
        <v>0</v>
      </c>
      <c r="H147" s="24">
        <f t="shared" ca="1" si="11"/>
        <v>1</v>
      </c>
      <c r="I147" s="24">
        <f t="shared" ca="1" si="11"/>
        <v>0</v>
      </c>
      <c r="J147" s="24">
        <f t="shared" ca="1" si="11"/>
        <v>1</v>
      </c>
    </row>
    <row r="148" spans="2:10" x14ac:dyDescent="0.3">
      <c r="B148" s="24">
        <f t="shared" ca="1" si="9"/>
        <v>6</v>
      </c>
      <c r="C148" s="24">
        <f t="shared" ca="1" si="12"/>
        <v>1</v>
      </c>
      <c r="D148" s="24">
        <f t="shared" ca="1" si="11"/>
        <v>1</v>
      </c>
      <c r="E148" s="24">
        <f t="shared" ca="1" si="11"/>
        <v>1</v>
      </c>
      <c r="F148" s="24">
        <f t="shared" ca="1" si="11"/>
        <v>0</v>
      </c>
      <c r="G148" s="24">
        <f t="shared" ca="1" si="11"/>
        <v>0</v>
      </c>
      <c r="H148" s="24">
        <f t="shared" ca="1" si="11"/>
        <v>1</v>
      </c>
      <c r="I148" s="24">
        <f t="shared" ca="1" si="11"/>
        <v>1</v>
      </c>
      <c r="J148" s="24">
        <f t="shared" ca="1" si="11"/>
        <v>1</v>
      </c>
    </row>
    <row r="149" spans="2:10" x14ac:dyDescent="0.3">
      <c r="B149" s="24">
        <f t="shared" ca="1" si="9"/>
        <v>5</v>
      </c>
      <c r="C149" s="24">
        <f t="shared" ca="1" si="12"/>
        <v>0</v>
      </c>
      <c r="D149" s="24">
        <f t="shared" ca="1" si="11"/>
        <v>0</v>
      </c>
      <c r="E149" s="24">
        <f t="shared" ca="1" si="11"/>
        <v>1</v>
      </c>
      <c r="F149" s="24">
        <f t="shared" ca="1" si="11"/>
        <v>1</v>
      </c>
      <c r="G149" s="24">
        <f t="shared" ca="1" si="11"/>
        <v>1</v>
      </c>
      <c r="H149" s="24">
        <f t="shared" ca="1" si="11"/>
        <v>1</v>
      </c>
      <c r="I149" s="24">
        <f t="shared" ca="1" si="11"/>
        <v>1</v>
      </c>
      <c r="J149" s="24">
        <f t="shared" ca="1" si="11"/>
        <v>0</v>
      </c>
    </row>
    <row r="150" spans="2:10" x14ac:dyDescent="0.3">
      <c r="B150" s="24">
        <f t="shared" ca="1" si="9"/>
        <v>6</v>
      </c>
      <c r="C150" s="24">
        <f t="shared" ca="1" si="12"/>
        <v>1</v>
      </c>
      <c r="D150" s="24">
        <f t="shared" ca="1" si="11"/>
        <v>1</v>
      </c>
      <c r="E150" s="24">
        <f t="shared" ca="1" si="11"/>
        <v>1</v>
      </c>
      <c r="F150" s="24">
        <f t="shared" ca="1" si="11"/>
        <v>1</v>
      </c>
      <c r="G150" s="24">
        <f t="shared" ca="1" si="11"/>
        <v>1</v>
      </c>
      <c r="H150" s="24">
        <f t="shared" ca="1" si="11"/>
        <v>0</v>
      </c>
      <c r="I150" s="24">
        <f t="shared" ca="1" si="11"/>
        <v>0</v>
      </c>
      <c r="J150" s="24">
        <f t="shared" ca="1" si="11"/>
        <v>1</v>
      </c>
    </row>
    <row r="151" spans="2:10" x14ac:dyDescent="0.3">
      <c r="B151" s="24">
        <f t="shared" ca="1" si="9"/>
        <v>5</v>
      </c>
      <c r="C151" s="24">
        <f t="shared" ca="1" si="12"/>
        <v>1</v>
      </c>
      <c r="D151" s="24">
        <f t="shared" ca="1" si="11"/>
        <v>1</v>
      </c>
      <c r="E151" s="24">
        <f t="shared" ca="1" si="11"/>
        <v>1</v>
      </c>
      <c r="F151" s="24">
        <f t="shared" ca="1" si="11"/>
        <v>1</v>
      </c>
      <c r="G151" s="24">
        <f t="shared" ca="1" si="11"/>
        <v>1</v>
      </c>
      <c r="H151" s="24">
        <f t="shared" ca="1" si="11"/>
        <v>0</v>
      </c>
      <c r="I151" s="24">
        <f t="shared" ca="1" si="11"/>
        <v>0</v>
      </c>
      <c r="J151" s="24">
        <f t="shared" ca="1" si="11"/>
        <v>0</v>
      </c>
    </row>
    <row r="152" spans="2:10" x14ac:dyDescent="0.3">
      <c r="B152" s="24">
        <f t="shared" ca="1" si="9"/>
        <v>4</v>
      </c>
      <c r="C152" s="24">
        <f t="shared" ca="1" si="12"/>
        <v>1</v>
      </c>
      <c r="D152" s="24">
        <f t="shared" ca="1" si="11"/>
        <v>1</v>
      </c>
      <c r="E152" s="24">
        <f t="shared" ca="1" si="11"/>
        <v>0</v>
      </c>
      <c r="F152" s="24">
        <f t="shared" ca="1" si="11"/>
        <v>1</v>
      </c>
      <c r="G152" s="24">
        <f t="shared" ca="1" si="11"/>
        <v>0</v>
      </c>
      <c r="H152" s="24">
        <f t="shared" ca="1" si="11"/>
        <v>0</v>
      </c>
      <c r="I152" s="24">
        <f t="shared" ca="1" si="11"/>
        <v>0</v>
      </c>
      <c r="J152" s="24">
        <f t="shared" ca="1" si="11"/>
        <v>1</v>
      </c>
    </row>
    <row r="153" spans="2:10" x14ac:dyDescent="0.3">
      <c r="B153" s="24">
        <f t="shared" ca="1" si="9"/>
        <v>6</v>
      </c>
      <c r="C153" s="24">
        <f t="shared" ca="1" si="12"/>
        <v>0</v>
      </c>
      <c r="D153" s="24">
        <f t="shared" ca="1" si="11"/>
        <v>1</v>
      </c>
      <c r="E153" s="24">
        <f t="shared" ca="1" si="11"/>
        <v>1</v>
      </c>
      <c r="F153" s="24">
        <f t="shared" ca="1" si="11"/>
        <v>1</v>
      </c>
      <c r="G153" s="24">
        <f t="shared" ca="1" si="11"/>
        <v>1</v>
      </c>
      <c r="H153" s="24">
        <f t="shared" ca="1" si="11"/>
        <v>1</v>
      </c>
      <c r="I153" s="24">
        <f t="shared" ca="1" si="11"/>
        <v>1</v>
      </c>
      <c r="J153" s="24">
        <f t="shared" ca="1" si="11"/>
        <v>0</v>
      </c>
    </row>
    <row r="154" spans="2:10" x14ac:dyDescent="0.3">
      <c r="B154" s="24">
        <f t="shared" ca="1" si="9"/>
        <v>3</v>
      </c>
      <c r="C154" s="24">
        <f t="shared" ca="1" si="12"/>
        <v>1</v>
      </c>
      <c r="D154" s="24">
        <f t="shared" ca="1" si="11"/>
        <v>0</v>
      </c>
      <c r="E154" s="24">
        <f t="shared" ca="1" si="11"/>
        <v>0</v>
      </c>
      <c r="F154" s="24">
        <f t="shared" ca="1" si="11"/>
        <v>0</v>
      </c>
      <c r="G154" s="24">
        <f t="shared" ca="1" si="11"/>
        <v>1</v>
      </c>
      <c r="H154" s="24">
        <f t="shared" ca="1" si="11"/>
        <v>0</v>
      </c>
      <c r="I154" s="24">
        <f t="shared" ca="1" si="11"/>
        <v>0</v>
      </c>
      <c r="J154" s="24">
        <f t="shared" ca="1" si="11"/>
        <v>1</v>
      </c>
    </row>
    <row r="155" spans="2:10" x14ac:dyDescent="0.3">
      <c r="B155" s="24">
        <f t="shared" ca="1" si="9"/>
        <v>4</v>
      </c>
      <c r="C155" s="24">
        <f t="shared" ca="1" si="12"/>
        <v>0</v>
      </c>
      <c r="D155" s="24">
        <f t="shared" ca="1" si="11"/>
        <v>1</v>
      </c>
      <c r="E155" s="24">
        <f t="shared" ca="1" si="11"/>
        <v>0</v>
      </c>
      <c r="F155" s="24">
        <f t="shared" ca="1" si="11"/>
        <v>0</v>
      </c>
      <c r="G155" s="24">
        <f t="shared" ca="1" si="11"/>
        <v>0</v>
      </c>
      <c r="H155" s="24">
        <f t="shared" ca="1" si="11"/>
        <v>1</v>
      </c>
      <c r="I155" s="24">
        <f t="shared" ca="1" si="11"/>
        <v>1</v>
      </c>
      <c r="J155" s="24">
        <f t="shared" ca="1" si="11"/>
        <v>1</v>
      </c>
    </row>
    <row r="156" spans="2:10" x14ac:dyDescent="0.3">
      <c r="B156" s="24">
        <f t="shared" ca="1" si="9"/>
        <v>4</v>
      </c>
      <c r="C156" s="24">
        <f t="shared" ca="1" si="12"/>
        <v>1</v>
      </c>
      <c r="D156" s="24">
        <f t="shared" ca="1" si="11"/>
        <v>0</v>
      </c>
      <c r="E156" s="24">
        <f t="shared" ca="1" si="11"/>
        <v>0</v>
      </c>
      <c r="F156" s="24">
        <f t="shared" ca="1" si="11"/>
        <v>1</v>
      </c>
      <c r="G156" s="24">
        <f t="shared" ca="1" si="11"/>
        <v>1</v>
      </c>
      <c r="H156" s="24">
        <f t="shared" ca="1" si="11"/>
        <v>0</v>
      </c>
      <c r="I156" s="24">
        <f t="shared" ca="1" si="11"/>
        <v>0</v>
      </c>
      <c r="J156" s="24">
        <f t="shared" ca="1" si="11"/>
        <v>1</v>
      </c>
    </row>
    <row r="157" spans="2:10" x14ac:dyDescent="0.3">
      <c r="B157" s="24">
        <f t="shared" ca="1" si="9"/>
        <v>5</v>
      </c>
      <c r="C157" s="24">
        <f t="shared" ca="1" si="12"/>
        <v>1</v>
      </c>
      <c r="D157" s="24">
        <f t="shared" ca="1" si="11"/>
        <v>0</v>
      </c>
      <c r="E157" s="24">
        <f t="shared" ca="1" si="11"/>
        <v>0</v>
      </c>
      <c r="F157" s="24">
        <f t="shared" ca="1" si="11"/>
        <v>1</v>
      </c>
      <c r="G157" s="24">
        <f t="shared" ca="1" si="11"/>
        <v>1</v>
      </c>
      <c r="H157" s="24">
        <f t="shared" ca="1" si="11"/>
        <v>1</v>
      </c>
      <c r="I157" s="24">
        <f t="shared" ca="1" si="11"/>
        <v>1</v>
      </c>
      <c r="J157" s="24">
        <f t="shared" ca="1" si="11"/>
        <v>0</v>
      </c>
    </row>
    <row r="158" spans="2:10" x14ac:dyDescent="0.3">
      <c r="B158" s="24">
        <f t="shared" ca="1" si="9"/>
        <v>3</v>
      </c>
      <c r="C158" s="24">
        <f t="shared" ca="1" si="12"/>
        <v>1</v>
      </c>
      <c r="D158" s="24">
        <f t="shared" ca="1" si="11"/>
        <v>0</v>
      </c>
      <c r="E158" s="24">
        <f t="shared" ca="1" si="11"/>
        <v>0</v>
      </c>
      <c r="F158" s="24">
        <f t="shared" ca="1" si="11"/>
        <v>0</v>
      </c>
      <c r="G158" s="24">
        <f t="shared" ca="1" si="11"/>
        <v>1</v>
      </c>
      <c r="H158" s="24">
        <f t="shared" ca="1" si="11"/>
        <v>0</v>
      </c>
      <c r="I158" s="24">
        <f t="shared" ca="1" si="11"/>
        <v>0</v>
      </c>
      <c r="J158" s="24">
        <f t="shared" ca="1" si="11"/>
        <v>1</v>
      </c>
    </row>
    <row r="159" spans="2:10" x14ac:dyDescent="0.3">
      <c r="B159" s="24">
        <f t="shared" ca="1" si="9"/>
        <v>6</v>
      </c>
      <c r="C159" s="24">
        <f t="shared" ca="1" si="12"/>
        <v>0</v>
      </c>
      <c r="D159" s="24">
        <f t="shared" ca="1" si="11"/>
        <v>1</v>
      </c>
      <c r="E159" s="24">
        <f t="shared" ca="1" si="11"/>
        <v>0</v>
      </c>
      <c r="F159" s="24">
        <f t="shared" ca="1" si="11"/>
        <v>1</v>
      </c>
      <c r="G159" s="24">
        <f t="shared" ca="1" si="11"/>
        <v>1</v>
      </c>
      <c r="H159" s="24">
        <f t="shared" ca="1" si="11"/>
        <v>1</v>
      </c>
      <c r="I159" s="24">
        <f t="shared" ca="1" si="11"/>
        <v>1</v>
      </c>
      <c r="J159" s="24">
        <f t="shared" ca="1" si="11"/>
        <v>1</v>
      </c>
    </row>
    <row r="160" spans="2:10" x14ac:dyDescent="0.3">
      <c r="B160" s="24">
        <f t="shared" ca="1" si="9"/>
        <v>4</v>
      </c>
      <c r="C160" s="24">
        <f t="shared" ca="1" si="12"/>
        <v>1</v>
      </c>
      <c r="D160" s="24">
        <f t="shared" ca="1" si="11"/>
        <v>1</v>
      </c>
      <c r="E160" s="24">
        <f t="shared" ca="1" si="11"/>
        <v>1</v>
      </c>
      <c r="F160" s="24">
        <f t="shared" ca="1" si="11"/>
        <v>0</v>
      </c>
      <c r="G160" s="24">
        <f t="shared" ca="1" si="11"/>
        <v>0</v>
      </c>
      <c r="H160" s="24">
        <f t="shared" ca="1" si="11"/>
        <v>0</v>
      </c>
      <c r="I160" s="24">
        <f t="shared" ca="1" si="11"/>
        <v>0</v>
      </c>
      <c r="J160" s="24">
        <f t="shared" ca="1" si="11"/>
        <v>1</v>
      </c>
    </row>
    <row r="161" spans="2:10" x14ac:dyDescent="0.3">
      <c r="B161" s="24">
        <f t="shared" ca="1" si="9"/>
        <v>1</v>
      </c>
      <c r="C161" s="24">
        <f t="shared" ca="1" si="12"/>
        <v>0</v>
      </c>
      <c r="D161" s="24">
        <f t="shared" ca="1" si="11"/>
        <v>0</v>
      </c>
      <c r="E161" s="24">
        <f t="shared" ca="1" si="11"/>
        <v>1</v>
      </c>
      <c r="F161" s="24">
        <f t="shared" ca="1" si="11"/>
        <v>0</v>
      </c>
      <c r="G161" s="24">
        <f t="shared" ca="1" si="11"/>
        <v>0</v>
      </c>
      <c r="H161" s="24">
        <f t="shared" ca="1" si="11"/>
        <v>0</v>
      </c>
      <c r="I161" s="24">
        <f t="shared" ca="1" si="11"/>
        <v>0</v>
      </c>
      <c r="J161" s="24">
        <f t="shared" ca="1" si="11"/>
        <v>0</v>
      </c>
    </row>
    <row r="162" spans="2:10" x14ac:dyDescent="0.3">
      <c r="B162" s="24">
        <f t="shared" ca="1" si="9"/>
        <v>4</v>
      </c>
      <c r="C162" s="24">
        <f t="shared" ca="1" si="12"/>
        <v>0</v>
      </c>
      <c r="D162" s="24">
        <f t="shared" ca="1" si="11"/>
        <v>1</v>
      </c>
      <c r="E162" s="24">
        <f t="shared" ca="1" si="11"/>
        <v>0</v>
      </c>
      <c r="F162" s="24">
        <f t="shared" ca="1" si="11"/>
        <v>1</v>
      </c>
      <c r="G162" s="24">
        <f t="shared" ca="1" si="11"/>
        <v>1</v>
      </c>
      <c r="H162" s="24">
        <f t="shared" ca="1" si="11"/>
        <v>0</v>
      </c>
      <c r="I162" s="24">
        <f t="shared" ca="1" si="11"/>
        <v>0</v>
      </c>
      <c r="J162" s="24">
        <f t="shared" ca="1" si="11"/>
        <v>1</v>
      </c>
    </row>
    <row r="163" spans="2:10" x14ac:dyDescent="0.3">
      <c r="B163" s="24">
        <f t="shared" ca="1" si="9"/>
        <v>5</v>
      </c>
      <c r="C163" s="24">
        <f t="shared" ca="1" si="12"/>
        <v>1</v>
      </c>
      <c r="D163" s="24">
        <f t="shared" ca="1" si="11"/>
        <v>1</v>
      </c>
      <c r="E163" s="24">
        <f t="shared" ca="1" si="11"/>
        <v>1</v>
      </c>
      <c r="F163" s="24">
        <f t="shared" ca="1" si="11"/>
        <v>0</v>
      </c>
      <c r="G163" s="24">
        <f t="shared" ca="1" si="11"/>
        <v>1</v>
      </c>
      <c r="H163" s="24">
        <f t="shared" ca="1" si="11"/>
        <v>0</v>
      </c>
      <c r="I163" s="24">
        <f t="shared" ca="1" si="11"/>
        <v>0</v>
      </c>
      <c r="J163" s="24">
        <f t="shared" ca="1" si="11"/>
        <v>1</v>
      </c>
    </row>
    <row r="164" spans="2:10" x14ac:dyDescent="0.3">
      <c r="B164" s="24">
        <f t="shared" ca="1" si="9"/>
        <v>4</v>
      </c>
      <c r="C164" s="24">
        <f t="shared" ca="1" si="12"/>
        <v>1</v>
      </c>
      <c r="D164" s="24">
        <f t="shared" ca="1" si="11"/>
        <v>1</v>
      </c>
      <c r="E164" s="24">
        <f t="shared" ca="1" si="11"/>
        <v>0</v>
      </c>
      <c r="F164" s="24">
        <f t="shared" ca="1" si="11"/>
        <v>1</v>
      </c>
      <c r="G164" s="24">
        <f t="shared" ca="1" si="11"/>
        <v>0</v>
      </c>
      <c r="H164" s="24">
        <f t="shared" ca="1" si="11"/>
        <v>1</v>
      </c>
      <c r="I164" s="24">
        <f t="shared" ca="1" si="11"/>
        <v>0</v>
      </c>
      <c r="J164" s="24">
        <f t="shared" ca="1" si="11"/>
        <v>0</v>
      </c>
    </row>
    <row r="165" spans="2:10" x14ac:dyDescent="0.3">
      <c r="B165" s="24">
        <f t="shared" ca="1" si="9"/>
        <v>3</v>
      </c>
      <c r="C165" s="24">
        <f t="shared" ca="1" si="12"/>
        <v>1</v>
      </c>
      <c r="D165" s="24">
        <f t="shared" ca="1" si="11"/>
        <v>0</v>
      </c>
      <c r="E165" s="24">
        <f t="shared" ca="1" si="11"/>
        <v>0</v>
      </c>
      <c r="F165" s="24">
        <f t="shared" ca="1" si="11"/>
        <v>0</v>
      </c>
      <c r="G165" s="24">
        <f t="shared" ca="1" si="11"/>
        <v>1</v>
      </c>
      <c r="H165" s="24">
        <f t="shared" ca="1" si="11"/>
        <v>0</v>
      </c>
      <c r="I165" s="24">
        <f t="shared" ca="1" si="11"/>
        <v>0</v>
      </c>
      <c r="J165" s="24">
        <f t="shared" ca="1" si="11"/>
        <v>1</v>
      </c>
    </row>
    <row r="166" spans="2:10" x14ac:dyDescent="0.3">
      <c r="B166" s="24">
        <f t="shared" ca="1" si="9"/>
        <v>4</v>
      </c>
      <c r="C166" s="24">
        <f t="shared" ca="1" si="12"/>
        <v>1</v>
      </c>
      <c r="D166" s="24">
        <f t="shared" ca="1" si="11"/>
        <v>1</v>
      </c>
      <c r="E166" s="24">
        <f t="shared" ca="1" si="11"/>
        <v>0</v>
      </c>
      <c r="F166" s="24">
        <f t="shared" ca="1" si="11"/>
        <v>1</v>
      </c>
      <c r="G166" s="24">
        <f t="shared" ca="1" si="11"/>
        <v>0</v>
      </c>
      <c r="H166" s="24">
        <f t="shared" ca="1" si="11"/>
        <v>0</v>
      </c>
      <c r="I166" s="24">
        <f t="shared" ca="1" si="11"/>
        <v>1</v>
      </c>
      <c r="J166" s="24">
        <f t="shared" ca="1" si="11"/>
        <v>0</v>
      </c>
    </row>
    <row r="167" spans="2:10" x14ac:dyDescent="0.3">
      <c r="B167" s="24">
        <f t="shared" ca="1" si="9"/>
        <v>2</v>
      </c>
      <c r="C167" s="24">
        <f t="shared" ca="1" si="12"/>
        <v>0</v>
      </c>
      <c r="D167" s="24">
        <f t="shared" ca="1" si="11"/>
        <v>1</v>
      </c>
      <c r="E167" s="24">
        <f t="shared" ca="1" si="11"/>
        <v>0</v>
      </c>
      <c r="F167" s="24">
        <f t="shared" ca="1" si="11"/>
        <v>0</v>
      </c>
      <c r="G167" s="24">
        <f t="shared" ca="1" si="11"/>
        <v>0</v>
      </c>
      <c r="H167" s="24">
        <f t="shared" ca="1" si="11"/>
        <v>0</v>
      </c>
      <c r="I167" s="24">
        <f t="shared" ca="1" si="11"/>
        <v>0</v>
      </c>
      <c r="J167" s="24">
        <f t="shared" ca="1" si="11"/>
        <v>1</v>
      </c>
    </row>
    <row r="168" spans="2:10" x14ac:dyDescent="0.3">
      <c r="B168" s="24">
        <f t="shared" ca="1" si="9"/>
        <v>4</v>
      </c>
      <c r="C168" s="24">
        <f t="shared" ca="1" si="12"/>
        <v>1</v>
      </c>
      <c r="D168" s="24">
        <f t="shared" ca="1" si="11"/>
        <v>1</v>
      </c>
      <c r="E168" s="24">
        <f t="shared" ca="1" si="11"/>
        <v>0</v>
      </c>
      <c r="F168" s="24">
        <f t="shared" ca="1" si="11"/>
        <v>0</v>
      </c>
      <c r="G168" s="24">
        <f t="shared" ca="1" si="11"/>
        <v>0</v>
      </c>
      <c r="H168" s="24">
        <f t="shared" ca="1" si="11"/>
        <v>1</v>
      </c>
      <c r="I168" s="24">
        <f t="shared" ca="1" si="11"/>
        <v>0</v>
      </c>
      <c r="J168" s="24">
        <f t="shared" ca="1" si="11"/>
        <v>1</v>
      </c>
    </row>
    <row r="169" spans="2:10" x14ac:dyDescent="0.3">
      <c r="B169" s="24">
        <f t="shared" ca="1" si="9"/>
        <v>5</v>
      </c>
      <c r="C169" s="24">
        <f t="shared" ca="1" si="12"/>
        <v>1</v>
      </c>
      <c r="D169" s="24">
        <f t="shared" ca="1" si="11"/>
        <v>0</v>
      </c>
      <c r="E169" s="24">
        <f t="shared" ca="1" si="11"/>
        <v>1</v>
      </c>
      <c r="F169" s="24">
        <f t="shared" ca="1" si="11"/>
        <v>1</v>
      </c>
      <c r="G169" s="24">
        <f t="shared" ca="1" si="11"/>
        <v>1</v>
      </c>
      <c r="H169" s="24">
        <f t="shared" ca="1" si="11"/>
        <v>0</v>
      </c>
      <c r="I169" s="24">
        <f t="shared" ca="1" si="11"/>
        <v>1</v>
      </c>
      <c r="J169" s="24">
        <f t="shared" ca="1" si="11"/>
        <v>0</v>
      </c>
    </row>
    <row r="170" spans="2:10" x14ac:dyDescent="0.3">
      <c r="B170" s="24">
        <f t="shared" ref="B170:B205" ca="1" si="13" xml:space="preserve"> SUM(C170:J170)</f>
        <v>5</v>
      </c>
      <c r="C170" s="24">
        <f t="shared" ca="1" si="12"/>
        <v>0</v>
      </c>
      <c r="D170" s="24">
        <f t="shared" ca="1" si="11"/>
        <v>1</v>
      </c>
      <c r="E170" s="24">
        <f t="shared" ca="1" si="11"/>
        <v>1</v>
      </c>
      <c r="F170" s="24">
        <f t="shared" ca="1" si="11"/>
        <v>1</v>
      </c>
      <c r="G170" s="24">
        <f t="shared" ca="1" si="11"/>
        <v>0</v>
      </c>
      <c r="H170" s="24">
        <f t="shared" ca="1" si="11"/>
        <v>1</v>
      </c>
      <c r="I170" s="24">
        <f t="shared" ca="1" si="11"/>
        <v>0</v>
      </c>
      <c r="J170" s="24">
        <f t="shared" ca="1" si="11"/>
        <v>1</v>
      </c>
    </row>
    <row r="171" spans="2:10" x14ac:dyDescent="0.3">
      <c r="B171" s="24">
        <f t="shared" ca="1" si="13"/>
        <v>2</v>
      </c>
      <c r="C171" s="24">
        <f t="shared" ca="1" si="12"/>
        <v>0</v>
      </c>
      <c r="D171" s="24">
        <f t="shared" ca="1" si="11"/>
        <v>0</v>
      </c>
      <c r="E171" s="24">
        <f t="shared" ca="1" si="11"/>
        <v>0</v>
      </c>
      <c r="F171" s="24">
        <f t="shared" ca="1" si="11"/>
        <v>0</v>
      </c>
      <c r="G171" s="24">
        <f t="shared" ca="1" si="11"/>
        <v>0</v>
      </c>
      <c r="H171" s="24">
        <f t="shared" ca="1" si="11"/>
        <v>1</v>
      </c>
      <c r="I171" s="24">
        <f t="shared" ca="1" si="11"/>
        <v>0</v>
      </c>
      <c r="J171" s="24">
        <f t="shared" ca="1" si="11"/>
        <v>1</v>
      </c>
    </row>
    <row r="172" spans="2:10" x14ac:dyDescent="0.3">
      <c r="B172" s="24">
        <f t="shared" ca="1" si="13"/>
        <v>5</v>
      </c>
      <c r="C172" s="24">
        <f t="shared" ca="1" si="12"/>
        <v>0</v>
      </c>
      <c r="D172" s="24">
        <f t="shared" ca="1" si="11"/>
        <v>1</v>
      </c>
      <c r="E172" s="24">
        <f t="shared" ca="1" si="11"/>
        <v>0</v>
      </c>
      <c r="F172" s="24">
        <f t="shared" ca="1" si="11"/>
        <v>1</v>
      </c>
      <c r="G172" s="24">
        <f t="shared" ca="1" si="11"/>
        <v>0</v>
      </c>
      <c r="H172" s="24">
        <f t="shared" ca="1" si="11"/>
        <v>1</v>
      </c>
      <c r="I172" s="24">
        <f t="shared" ca="1" si="11"/>
        <v>1</v>
      </c>
      <c r="J172" s="24">
        <f t="shared" ca="1" si="11"/>
        <v>1</v>
      </c>
    </row>
    <row r="173" spans="2:10" x14ac:dyDescent="0.3">
      <c r="B173" s="24">
        <f t="shared" ca="1" si="13"/>
        <v>4</v>
      </c>
      <c r="C173" s="24">
        <f t="shared" ca="1" si="12"/>
        <v>0</v>
      </c>
      <c r="D173" s="24">
        <f t="shared" ca="1" si="11"/>
        <v>1</v>
      </c>
      <c r="E173" s="24">
        <f t="shared" ca="1" si="11"/>
        <v>0</v>
      </c>
      <c r="F173" s="24">
        <f t="shared" ca="1" si="11"/>
        <v>0</v>
      </c>
      <c r="G173" s="24">
        <f t="shared" ca="1" si="11"/>
        <v>1</v>
      </c>
      <c r="H173" s="24">
        <f t="shared" ca="1" si="11"/>
        <v>1</v>
      </c>
      <c r="I173" s="24">
        <f t="shared" ca="1" si="11"/>
        <v>1</v>
      </c>
      <c r="J173" s="24">
        <f t="shared" ca="1" si="11"/>
        <v>0</v>
      </c>
    </row>
    <row r="174" spans="2:10" x14ac:dyDescent="0.3">
      <c r="B174" s="24">
        <f t="shared" ca="1" si="13"/>
        <v>4</v>
      </c>
      <c r="C174" s="24">
        <f t="shared" ca="1" si="12"/>
        <v>0</v>
      </c>
      <c r="D174" s="24">
        <f t="shared" ca="1" si="11"/>
        <v>1</v>
      </c>
      <c r="E174" s="24">
        <f t="shared" ca="1" si="11"/>
        <v>1</v>
      </c>
      <c r="F174" s="24">
        <f t="shared" ca="1" si="11"/>
        <v>0</v>
      </c>
      <c r="G174" s="24">
        <f t="shared" ca="1" si="11"/>
        <v>1</v>
      </c>
      <c r="H174" s="24">
        <f t="shared" ca="1" si="11"/>
        <v>0</v>
      </c>
      <c r="I174" s="24">
        <f t="shared" ca="1" si="11"/>
        <v>0</v>
      </c>
      <c r="J174" s="24">
        <f t="shared" ca="1" si="11"/>
        <v>1</v>
      </c>
    </row>
    <row r="175" spans="2:10" x14ac:dyDescent="0.3">
      <c r="B175" s="24">
        <f t="shared" ca="1" si="13"/>
        <v>5</v>
      </c>
      <c r="C175" s="24">
        <f t="shared" ca="1" si="12"/>
        <v>1</v>
      </c>
      <c r="D175" s="24">
        <f t="shared" ca="1" si="11"/>
        <v>0</v>
      </c>
      <c r="E175" s="24">
        <f t="shared" ca="1" si="11"/>
        <v>1</v>
      </c>
      <c r="F175" s="24">
        <f t="shared" ca="1" si="11"/>
        <v>1</v>
      </c>
      <c r="G175" s="24">
        <f t="shared" ca="1" si="11"/>
        <v>0</v>
      </c>
      <c r="H175" s="24">
        <f t="shared" ca="1" si="11"/>
        <v>1</v>
      </c>
      <c r="I175" s="24">
        <f t="shared" ca="1" si="11"/>
        <v>1</v>
      </c>
      <c r="J175" s="24">
        <f t="shared" ca="1" si="11"/>
        <v>0</v>
      </c>
    </row>
    <row r="176" spans="2:10" x14ac:dyDescent="0.3">
      <c r="B176" s="24">
        <f t="shared" ca="1" si="13"/>
        <v>6</v>
      </c>
      <c r="C176" s="24">
        <f t="shared" ca="1" si="12"/>
        <v>1</v>
      </c>
      <c r="D176" s="24">
        <f t="shared" ca="1" si="11"/>
        <v>1</v>
      </c>
      <c r="E176" s="24">
        <f t="shared" ca="1" si="11"/>
        <v>1</v>
      </c>
      <c r="F176" s="24">
        <f t="shared" ref="D176:J205" ca="1" si="14">RANDBETWEEN(0,1)</f>
        <v>1</v>
      </c>
      <c r="G176" s="24">
        <f t="shared" ca="1" si="14"/>
        <v>0</v>
      </c>
      <c r="H176" s="24">
        <f t="shared" ca="1" si="14"/>
        <v>1</v>
      </c>
      <c r="I176" s="24">
        <f t="shared" ca="1" si="14"/>
        <v>0</v>
      </c>
      <c r="J176" s="24">
        <f t="shared" ca="1" si="14"/>
        <v>1</v>
      </c>
    </row>
    <row r="177" spans="2:10" x14ac:dyDescent="0.3">
      <c r="B177" s="24">
        <f t="shared" ca="1" si="13"/>
        <v>7</v>
      </c>
      <c r="C177" s="24">
        <f t="shared" ca="1" si="12"/>
        <v>1</v>
      </c>
      <c r="D177" s="24">
        <f t="shared" ca="1" si="14"/>
        <v>1</v>
      </c>
      <c r="E177" s="24">
        <f t="shared" ca="1" si="14"/>
        <v>1</v>
      </c>
      <c r="F177" s="24">
        <f t="shared" ca="1" si="14"/>
        <v>1</v>
      </c>
      <c r="G177" s="24">
        <f t="shared" ca="1" si="14"/>
        <v>0</v>
      </c>
      <c r="H177" s="24">
        <f t="shared" ca="1" si="14"/>
        <v>1</v>
      </c>
      <c r="I177" s="24">
        <f t="shared" ca="1" si="14"/>
        <v>1</v>
      </c>
      <c r="J177" s="24">
        <f t="shared" ca="1" si="14"/>
        <v>1</v>
      </c>
    </row>
    <row r="178" spans="2:10" x14ac:dyDescent="0.3">
      <c r="B178" s="24">
        <f t="shared" ca="1" si="13"/>
        <v>5</v>
      </c>
      <c r="C178" s="24">
        <f t="shared" ca="1" si="12"/>
        <v>1</v>
      </c>
      <c r="D178" s="24">
        <f t="shared" ca="1" si="14"/>
        <v>1</v>
      </c>
      <c r="E178" s="24">
        <f t="shared" ca="1" si="14"/>
        <v>1</v>
      </c>
      <c r="F178" s="24">
        <f t="shared" ca="1" si="14"/>
        <v>1</v>
      </c>
      <c r="G178" s="24">
        <f t="shared" ca="1" si="14"/>
        <v>0</v>
      </c>
      <c r="H178" s="24">
        <f t="shared" ca="1" si="14"/>
        <v>0</v>
      </c>
      <c r="I178" s="24">
        <f t="shared" ca="1" si="14"/>
        <v>1</v>
      </c>
      <c r="J178" s="24">
        <f t="shared" ca="1" si="14"/>
        <v>0</v>
      </c>
    </row>
    <row r="179" spans="2:10" x14ac:dyDescent="0.3">
      <c r="B179" s="24">
        <f t="shared" ca="1" si="13"/>
        <v>2</v>
      </c>
      <c r="C179" s="24">
        <f t="shared" ca="1" si="12"/>
        <v>0</v>
      </c>
      <c r="D179" s="24">
        <f t="shared" ca="1" si="14"/>
        <v>1</v>
      </c>
      <c r="E179" s="24">
        <f t="shared" ca="1" si="14"/>
        <v>0</v>
      </c>
      <c r="F179" s="24">
        <f t="shared" ca="1" si="14"/>
        <v>0</v>
      </c>
      <c r="G179" s="24">
        <f t="shared" ca="1" si="14"/>
        <v>1</v>
      </c>
      <c r="H179" s="24">
        <f t="shared" ca="1" si="14"/>
        <v>0</v>
      </c>
      <c r="I179" s="24">
        <f t="shared" ca="1" si="14"/>
        <v>0</v>
      </c>
      <c r="J179" s="24">
        <f t="shared" ca="1" si="14"/>
        <v>0</v>
      </c>
    </row>
    <row r="180" spans="2:10" x14ac:dyDescent="0.3">
      <c r="B180" s="24">
        <f t="shared" ca="1" si="13"/>
        <v>7</v>
      </c>
      <c r="C180" s="24">
        <f t="shared" ca="1" si="12"/>
        <v>1</v>
      </c>
      <c r="D180" s="24">
        <f t="shared" ca="1" si="14"/>
        <v>0</v>
      </c>
      <c r="E180" s="24">
        <f t="shared" ca="1" si="14"/>
        <v>1</v>
      </c>
      <c r="F180" s="24">
        <f t="shared" ca="1" si="14"/>
        <v>1</v>
      </c>
      <c r="G180" s="24">
        <f t="shared" ca="1" si="14"/>
        <v>1</v>
      </c>
      <c r="H180" s="24">
        <f t="shared" ca="1" si="14"/>
        <v>1</v>
      </c>
      <c r="I180" s="24">
        <f t="shared" ca="1" si="14"/>
        <v>1</v>
      </c>
      <c r="J180" s="24">
        <f t="shared" ca="1" si="14"/>
        <v>1</v>
      </c>
    </row>
    <row r="181" spans="2:10" x14ac:dyDescent="0.3">
      <c r="B181" s="24">
        <f t="shared" ca="1" si="13"/>
        <v>3</v>
      </c>
      <c r="C181" s="24">
        <f t="shared" ca="1" si="12"/>
        <v>1</v>
      </c>
      <c r="D181" s="24">
        <f t="shared" ca="1" si="14"/>
        <v>0</v>
      </c>
      <c r="E181" s="24">
        <f t="shared" ca="1" si="14"/>
        <v>1</v>
      </c>
      <c r="F181" s="24">
        <f t="shared" ca="1" si="14"/>
        <v>0</v>
      </c>
      <c r="G181" s="24">
        <f t="shared" ca="1" si="14"/>
        <v>0</v>
      </c>
      <c r="H181" s="24">
        <f t="shared" ca="1" si="14"/>
        <v>0</v>
      </c>
      <c r="I181" s="24">
        <f t="shared" ca="1" si="14"/>
        <v>0</v>
      </c>
      <c r="J181" s="24">
        <f t="shared" ca="1" si="14"/>
        <v>1</v>
      </c>
    </row>
    <row r="182" spans="2:10" x14ac:dyDescent="0.3">
      <c r="B182" s="24">
        <f t="shared" ca="1" si="13"/>
        <v>2</v>
      </c>
      <c r="C182" s="24">
        <f t="shared" ca="1" si="12"/>
        <v>1</v>
      </c>
      <c r="D182" s="24">
        <f t="shared" ca="1" si="14"/>
        <v>0</v>
      </c>
      <c r="E182" s="24">
        <f t="shared" ca="1" si="14"/>
        <v>0</v>
      </c>
      <c r="F182" s="24">
        <f t="shared" ca="1" si="14"/>
        <v>0</v>
      </c>
      <c r="G182" s="24">
        <f t="shared" ca="1" si="14"/>
        <v>1</v>
      </c>
      <c r="H182" s="24">
        <f t="shared" ca="1" si="14"/>
        <v>0</v>
      </c>
      <c r="I182" s="24">
        <f t="shared" ca="1" si="14"/>
        <v>0</v>
      </c>
      <c r="J182" s="24">
        <f t="shared" ca="1" si="14"/>
        <v>0</v>
      </c>
    </row>
    <row r="183" spans="2:10" x14ac:dyDescent="0.3">
      <c r="B183" s="24">
        <f t="shared" ca="1" si="13"/>
        <v>4</v>
      </c>
      <c r="C183" s="24">
        <f t="shared" ca="1" si="12"/>
        <v>0</v>
      </c>
      <c r="D183" s="24">
        <f t="shared" ca="1" si="14"/>
        <v>1</v>
      </c>
      <c r="E183" s="24">
        <f t="shared" ca="1" si="14"/>
        <v>0</v>
      </c>
      <c r="F183" s="24">
        <f t="shared" ca="1" si="14"/>
        <v>1</v>
      </c>
      <c r="G183" s="24">
        <f t="shared" ca="1" si="14"/>
        <v>1</v>
      </c>
      <c r="H183" s="24">
        <f t="shared" ca="1" si="14"/>
        <v>0</v>
      </c>
      <c r="I183" s="24">
        <f t="shared" ca="1" si="14"/>
        <v>0</v>
      </c>
      <c r="J183" s="24">
        <f t="shared" ca="1" si="14"/>
        <v>1</v>
      </c>
    </row>
    <row r="184" spans="2:10" x14ac:dyDescent="0.3">
      <c r="B184" s="24">
        <f t="shared" ca="1" si="13"/>
        <v>5</v>
      </c>
      <c r="C184" s="24">
        <f t="shared" ca="1" si="12"/>
        <v>1</v>
      </c>
      <c r="D184" s="24">
        <f t="shared" ca="1" si="14"/>
        <v>1</v>
      </c>
      <c r="E184" s="24">
        <f t="shared" ca="1" si="14"/>
        <v>1</v>
      </c>
      <c r="F184" s="24">
        <f t="shared" ca="1" si="14"/>
        <v>0</v>
      </c>
      <c r="G184" s="24">
        <f t="shared" ca="1" si="14"/>
        <v>1</v>
      </c>
      <c r="H184" s="24">
        <f t="shared" ca="1" si="14"/>
        <v>1</v>
      </c>
      <c r="I184" s="24">
        <f t="shared" ca="1" si="14"/>
        <v>0</v>
      </c>
      <c r="J184" s="24">
        <f t="shared" ca="1" si="14"/>
        <v>0</v>
      </c>
    </row>
    <row r="185" spans="2:10" x14ac:dyDescent="0.3">
      <c r="B185" s="24">
        <f t="shared" ca="1" si="13"/>
        <v>3</v>
      </c>
      <c r="C185" s="24">
        <f t="shared" ca="1" si="12"/>
        <v>0</v>
      </c>
      <c r="D185" s="24">
        <f t="shared" ca="1" si="14"/>
        <v>0</v>
      </c>
      <c r="E185" s="24">
        <f t="shared" ca="1" si="14"/>
        <v>1</v>
      </c>
      <c r="F185" s="24">
        <f t="shared" ca="1" si="14"/>
        <v>0</v>
      </c>
      <c r="G185" s="24">
        <f t="shared" ca="1" si="14"/>
        <v>1</v>
      </c>
      <c r="H185" s="24">
        <f t="shared" ca="1" si="14"/>
        <v>1</v>
      </c>
      <c r="I185" s="24">
        <f t="shared" ca="1" si="14"/>
        <v>0</v>
      </c>
      <c r="J185" s="24">
        <f t="shared" ca="1" si="14"/>
        <v>0</v>
      </c>
    </row>
    <row r="186" spans="2:10" x14ac:dyDescent="0.3">
      <c r="B186" s="24">
        <f t="shared" ca="1" si="13"/>
        <v>6</v>
      </c>
      <c r="C186" s="24">
        <f t="shared" ca="1" si="12"/>
        <v>1</v>
      </c>
      <c r="D186" s="24">
        <f t="shared" ca="1" si="14"/>
        <v>1</v>
      </c>
      <c r="E186" s="24">
        <f t="shared" ca="1" si="14"/>
        <v>1</v>
      </c>
      <c r="F186" s="24">
        <f t="shared" ca="1" si="14"/>
        <v>1</v>
      </c>
      <c r="G186" s="24">
        <f t="shared" ca="1" si="14"/>
        <v>0</v>
      </c>
      <c r="H186" s="24">
        <f t="shared" ca="1" si="14"/>
        <v>1</v>
      </c>
      <c r="I186" s="24">
        <f t="shared" ca="1" si="14"/>
        <v>0</v>
      </c>
      <c r="J186" s="24">
        <f t="shared" ca="1" si="14"/>
        <v>1</v>
      </c>
    </row>
    <row r="187" spans="2:10" x14ac:dyDescent="0.3">
      <c r="B187" s="24">
        <f t="shared" ca="1" si="13"/>
        <v>2</v>
      </c>
      <c r="C187" s="24">
        <f t="shared" ca="1" si="12"/>
        <v>1</v>
      </c>
      <c r="D187" s="24">
        <f t="shared" ca="1" si="14"/>
        <v>0</v>
      </c>
      <c r="E187" s="24">
        <f t="shared" ca="1" si="14"/>
        <v>0</v>
      </c>
      <c r="F187" s="24">
        <f t="shared" ca="1" si="14"/>
        <v>0</v>
      </c>
      <c r="G187" s="24">
        <f t="shared" ca="1" si="14"/>
        <v>1</v>
      </c>
      <c r="H187" s="24">
        <f t="shared" ca="1" si="14"/>
        <v>0</v>
      </c>
      <c r="I187" s="24">
        <f t="shared" ca="1" si="14"/>
        <v>0</v>
      </c>
      <c r="J187" s="24">
        <f t="shared" ca="1" si="14"/>
        <v>0</v>
      </c>
    </row>
    <row r="188" spans="2:10" x14ac:dyDescent="0.3">
      <c r="B188" s="24">
        <f t="shared" ca="1" si="13"/>
        <v>4</v>
      </c>
      <c r="C188" s="24">
        <f t="shared" ca="1" si="12"/>
        <v>0</v>
      </c>
      <c r="D188" s="24">
        <f t="shared" ca="1" si="14"/>
        <v>1</v>
      </c>
      <c r="E188" s="24">
        <f t="shared" ca="1" si="14"/>
        <v>1</v>
      </c>
      <c r="F188" s="24">
        <f t="shared" ca="1" si="14"/>
        <v>1</v>
      </c>
      <c r="G188" s="24">
        <f t="shared" ca="1" si="14"/>
        <v>0</v>
      </c>
      <c r="H188" s="24">
        <f t="shared" ca="1" si="14"/>
        <v>0</v>
      </c>
      <c r="I188" s="24">
        <f t="shared" ca="1" si="14"/>
        <v>1</v>
      </c>
      <c r="J188" s="24">
        <f t="shared" ca="1" si="14"/>
        <v>0</v>
      </c>
    </row>
    <row r="189" spans="2:10" x14ac:dyDescent="0.3">
      <c r="B189" s="24">
        <f t="shared" ca="1" si="13"/>
        <v>1</v>
      </c>
      <c r="C189" s="24">
        <f t="shared" ca="1" si="12"/>
        <v>0</v>
      </c>
      <c r="D189" s="24">
        <f t="shared" ca="1" si="14"/>
        <v>0</v>
      </c>
      <c r="E189" s="24">
        <f t="shared" ca="1" si="14"/>
        <v>0</v>
      </c>
      <c r="F189" s="24">
        <f t="shared" ca="1" si="14"/>
        <v>1</v>
      </c>
      <c r="G189" s="24">
        <f t="shared" ca="1" si="14"/>
        <v>0</v>
      </c>
      <c r="H189" s="24">
        <f t="shared" ca="1" si="14"/>
        <v>0</v>
      </c>
      <c r="I189" s="24">
        <f t="shared" ca="1" si="14"/>
        <v>0</v>
      </c>
      <c r="J189" s="24">
        <f t="shared" ca="1" si="14"/>
        <v>0</v>
      </c>
    </row>
    <row r="190" spans="2:10" x14ac:dyDescent="0.3">
      <c r="B190" s="24">
        <f t="shared" ca="1" si="13"/>
        <v>4</v>
      </c>
      <c r="C190" s="24">
        <f t="shared" ca="1" si="12"/>
        <v>1</v>
      </c>
      <c r="D190" s="24">
        <f t="shared" ca="1" si="14"/>
        <v>0</v>
      </c>
      <c r="E190" s="24">
        <f t="shared" ca="1" si="14"/>
        <v>0</v>
      </c>
      <c r="F190" s="24">
        <f t="shared" ca="1" si="14"/>
        <v>1</v>
      </c>
      <c r="G190" s="24">
        <f t="shared" ca="1" si="14"/>
        <v>1</v>
      </c>
      <c r="H190" s="24">
        <f t="shared" ca="1" si="14"/>
        <v>0</v>
      </c>
      <c r="I190" s="24">
        <f t="shared" ca="1" si="14"/>
        <v>1</v>
      </c>
      <c r="J190" s="24">
        <f t="shared" ca="1" si="14"/>
        <v>0</v>
      </c>
    </row>
    <row r="191" spans="2:10" x14ac:dyDescent="0.3">
      <c r="B191" s="24">
        <f t="shared" ca="1" si="13"/>
        <v>5</v>
      </c>
      <c r="C191" s="24">
        <f t="shared" ca="1" si="12"/>
        <v>1</v>
      </c>
      <c r="D191" s="24">
        <f t="shared" ca="1" si="14"/>
        <v>1</v>
      </c>
      <c r="E191" s="24">
        <f t="shared" ca="1" si="14"/>
        <v>1</v>
      </c>
      <c r="F191" s="24">
        <f t="shared" ca="1" si="14"/>
        <v>1</v>
      </c>
      <c r="G191" s="24">
        <f t="shared" ca="1" si="14"/>
        <v>0</v>
      </c>
      <c r="H191" s="24">
        <f t="shared" ca="1" si="14"/>
        <v>1</v>
      </c>
      <c r="I191" s="24">
        <f t="shared" ca="1" si="14"/>
        <v>0</v>
      </c>
      <c r="J191" s="24">
        <f t="shared" ca="1" si="14"/>
        <v>0</v>
      </c>
    </row>
    <row r="192" spans="2:10" x14ac:dyDescent="0.3">
      <c r="B192" s="24">
        <f t="shared" ca="1" si="13"/>
        <v>5</v>
      </c>
      <c r="C192" s="24">
        <f t="shared" ca="1" si="12"/>
        <v>1</v>
      </c>
      <c r="D192" s="24">
        <f t="shared" ca="1" si="14"/>
        <v>0</v>
      </c>
      <c r="E192" s="24">
        <f t="shared" ca="1" si="14"/>
        <v>0</v>
      </c>
      <c r="F192" s="24">
        <f t="shared" ca="1" si="14"/>
        <v>1</v>
      </c>
      <c r="G192" s="24">
        <f t="shared" ca="1" si="14"/>
        <v>1</v>
      </c>
      <c r="H192" s="24">
        <f t="shared" ca="1" si="14"/>
        <v>1</v>
      </c>
      <c r="I192" s="24">
        <f t="shared" ca="1" si="14"/>
        <v>0</v>
      </c>
      <c r="J192" s="24">
        <f t="shared" ca="1" si="14"/>
        <v>1</v>
      </c>
    </row>
    <row r="193" spans="2:10" x14ac:dyDescent="0.3">
      <c r="B193" s="24">
        <f t="shared" ca="1" si="13"/>
        <v>1</v>
      </c>
      <c r="C193" s="24">
        <f t="shared" ca="1" si="12"/>
        <v>0</v>
      </c>
      <c r="D193" s="24">
        <f t="shared" ca="1" si="14"/>
        <v>0</v>
      </c>
      <c r="E193" s="24">
        <f t="shared" ca="1" si="14"/>
        <v>0</v>
      </c>
      <c r="F193" s="24">
        <f t="shared" ca="1" si="14"/>
        <v>0</v>
      </c>
      <c r="G193" s="24">
        <f t="shared" ca="1" si="14"/>
        <v>0</v>
      </c>
      <c r="H193" s="24">
        <f t="shared" ca="1" si="14"/>
        <v>0</v>
      </c>
      <c r="I193" s="24">
        <f t="shared" ca="1" si="14"/>
        <v>0</v>
      </c>
      <c r="J193" s="24">
        <f t="shared" ca="1" si="14"/>
        <v>1</v>
      </c>
    </row>
    <row r="194" spans="2:10" x14ac:dyDescent="0.3">
      <c r="B194" s="24">
        <f t="shared" ca="1" si="13"/>
        <v>4</v>
      </c>
      <c r="C194" s="24">
        <f t="shared" ca="1" si="12"/>
        <v>0</v>
      </c>
      <c r="D194" s="24">
        <f t="shared" ca="1" si="14"/>
        <v>1</v>
      </c>
      <c r="E194" s="24">
        <f t="shared" ca="1" si="14"/>
        <v>1</v>
      </c>
      <c r="F194" s="24">
        <f t="shared" ca="1" si="14"/>
        <v>0</v>
      </c>
      <c r="G194" s="24">
        <f t="shared" ca="1" si="14"/>
        <v>0</v>
      </c>
      <c r="H194" s="24">
        <f t="shared" ca="1" si="14"/>
        <v>0</v>
      </c>
      <c r="I194" s="24">
        <f t="shared" ca="1" si="14"/>
        <v>1</v>
      </c>
      <c r="J194" s="24">
        <f t="shared" ca="1" si="14"/>
        <v>1</v>
      </c>
    </row>
    <row r="195" spans="2:10" x14ac:dyDescent="0.3">
      <c r="B195" s="24">
        <f t="shared" ca="1" si="13"/>
        <v>2</v>
      </c>
      <c r="C195" s="24">
        <f t="shared" ca="1" si="12"/>
        <v>0</v>
      </c>
      <c r="D195" s="24">
        <f t="shared" ca="1" si="14"/>
        <v>0</v>
      </c>
      <c r="E195" s="24">
        <f t="shared" ca="1" si="14"/>
        <v>1</v>
      </c>
      <c r="F195" s="24">
        <f t="shared" ca="1" si="14"/>
        <v>0</v>
      </c>
      <c r="G195" s="24">
        <f t="shared" ca="1" si="14"/>
        <v>0</v>
      </c>
      <c r="H195" s="24">
        <f t="shared" ca="1" si="14"/>
        <v>0</v>
      </c>
      <c r="I195" s="24">
        <f t="shared" ca="1" si="14"/>
        <v>0</v>
      </c>
      <c r="J195" s="24">
        <f t="shared" ca="1" si="14"/>
        <v>1</v>
      </c>
    </row>
    <row r="196" spans="2:10" x14ac:dyDescent="0.3">
      <c r="B196" s="24">
        <f t="shared" ca="1" si="13"/>
        <v>2</v>
      </c>
      <c r="C196" s="24">
        <f t="shared" ca="1" si="12"/>
        <v>0</v>
      </c>
      <c r="D196" s="24">
        <f t="shared" ca="1" si="14"/>
        <v>1</v>
      </c>
      <c r="E196" s="24">
        <f t="shared" ca="1" si="14"/>
        <v>0</v>
      </c>
      <c r="F196" s="24">
        <f t="shared" ca="1" si="14"/>
        <v>0</v>
      </c>
      <c r="G196" s="24">
        <f t="shared" ca="1" si="14"/>
        <v>0</v>
      </c>
      <c r="H196" s="24">
        <f t="shared" ca="1" si="14"/>
        <v>0</v>
      </c>
      <c r="I196" s="24">
        <f t="shared" ca="1" si="14"/>
        <v>0</v>
      </c>
      <c r="J196" s="24">
        <f t="shared" ca="1" si="14"/>
        <v>1</v>
      </c>
    </row>
    <row r="197" spans="2:10" x14ac:dyDescent="0.3">
      <c r="B197" s="24">
        <f t="shared" ca="1" si="13"/>
        <v>3</v>
      </c>
      <c r="C197" s="24">
        <f t="shared" ca="1" si="12"/>
        <v>0</v>
      </c>
      <c r="D197" s="24">
        <f t="shared" ca="1" si="14"/>
        <v>1</v>
      </c>
      <c r="E197" s="24">
        <f t="shared" ca="1" si="14"/>
        <v>0</v>
      </c>
      <c r="F197" s="24">
        <f t="shared" ca="1" si="14"/>
        <v>0</v>
      </c>
      <c r="G197" s="24">
        <f t="shared" ca="1" si="14"/>
        <v>0</v>
      </c>
      <c r="H197" s="24">
        <f t="shared" ca="1" si="14"/>
        <v>1</v>
      </c>
      <c r="I197" s="24">
        <f t="shared" ca="1" si="14"/>
        <v>1</v>
      </c>
      <c r="J197" s="24">
        <f t="shared" ca="1" si="14"/>
        <v>0</v>
      </c>
    </row>
    <row r="198" spans="2:10" x14ac:dyDescent="0.3">
      <c r="B198" s="24">
        <f t="shared" ca="1" si="13"/>
        <v>5</v>
      </c>
      <c r="C198" s="24">
        <f t="shared" ca="1" si="12"/>
        <v>1</v>
      </c>
      <c r="D198" s="24">
        <f t="shared" ca="1" si="14"/>
        <v>1</v>
      </c>
      <c r="E198" s="24">
        <f t="shared" ca="1" si="14"/>
        <v>1</v>
      </c>
      <c r="F198" s="24">
        <f t="shared" ca="1" si="14"/>
        <v>0</v>
      </c>
      <c r="G198" s="24">
        <f t="shared" ca="1" si="14"/>
        <v>1</v>
      </c>
      <c r="H198" s="24">
        <f t="shared" ca="1" si="14"/>
        <v>0</v>
      </c>
      <c r="I198" s="24">
        <f t="shared" ca="1" si="14"/>
        <v>1</v>
      </c>
      <c r="J198" s="24">
        <f t="shared" ca="1" si="14"/>
        <v>0</v>
      </c>
    </row>
    <row r="199" spans="2:10" x14ac:dyDescent="0.3">
      <c r="B199" s="24">
        <f t="shared" ca="1" si="13"/>
        <v>5</v>
      </c>
      <c r="C199" s="24">
        <f t="shared" ca="1" si="12"/>
        <v>0</v>
      </c>
      <c r="D199" s="24">
        <f t="shared" ca="1" si="14"/>
        <v>0</v>
      </c>
      <c r="E199" s="24">
        <f t="shared" ca="1" si="14"/>
        <v>1</v>
      </c>
      <c r="F199" s="24">
        <f t="shared" ca="1" si="14"/>
        <v>0</v>
      </c>
      <c r="G199" s="24">
        <f t="shared" ca="1" si="14"/>
        <v>1</v>
      </c>
      <c r="H199" s="24">
        <f t="shared" ca="1" si="14"/>
        <v>1</v>
      </c>
      <c r="I199" s="24">
        <f t="shared" ca="1" si="14"/>
        <v>1</v>
      </c>
      <c r="J199" s="24">
        <f t="shared" ca="1" si="14"/>
        <v>1</v>
      </c>
    </row>
    <row r="200" spans="2:10" x14ac:dyDescent="0.3">
      <c r="B200" s="24">
        <f t="shared" ca="1" si="13"/>
        <v>5</v>
      </c>
      <c r="C200" s="24">
        <f t="shared" ca="1" si="12"/>
        <v>1</v>
      </c>
      <c r="D200" s="24">
        <f t="shared" ca="1" si="14"/>
        <v>1</v>
      </c>
      <c r="E200" s="24">
        <f t="shared" ca="1" si="14"/>
        <v>0</v>
      </c>
      <c r="F200" s="24">
        <f t="shared" ca="1" si="14"/>
        <v>0</v>
      </c>
      <c r="G200" s="24">
        <f t="shared" ca="1" si="14"/>
        <v>1</v>
      </c>
      <c r="H200" s="24">
        <f t="shared" ca="1" si="14"/>
        <v>1</v>
      </c>
      <c r="I200" s="24">
        <f t="shared" ca="1" si="14"/>
        <v>0</v>
      </c>
      <c r="J200" s="24">
        <f t="shared" ca="1" si="14"/>
        <v>1</v>
      </c>
    </row>
    <row r="201" spans="2:10" x14ac:dyDescent="0.3">
      <c r="B201" s="24">
        <f t="shared" ca="1" si="13"/>
        <v>4</v>
      </c>
      <c r="C201" s="24">
        <f t="shared" ca="1" si="12"/>
        <v>0</v>
      </c>
      <c r="D201" s="24">
        <f t="shared" ca="1" si="14"/>
        <v>0</v>
      </c>
      <c r="E201" s="24">
        <f t="shared" ca="1" si="14"/>
        <v>1</v>
      </c>
      <c r="F201" s="24">
        <f t="shared" ca="1" si="14"/>
        <v>0</v>
      </c>
      <c r="G201" s="24">
        <f t="shared" ca="1" si="14"/>
        <v>1</v>
      </c>
      <c r="H201" s="24">
        <f t="shared" ca="1" si="14"/>
        <v>0</v>
      </c>
      <c r="I201" s="24">
        <f t="shared" ca="1" si="14"/>
        <v>1</v>
      </c>
      <c r="J201" s="24">
        <f t="shared" ca="1" si="14"/>
        <v>1</v>
      </c>
    </row>
    <row r="202" spans="2:10" x14ac:dyDescent="0.3">
      <c r="B202" s="24">
        <f t="shared" ca="1" si="13"/>
        <v>5</v>
      </c>
      <c r="C202" s="24">
        <f t="shared" ca="1" si="12"/>
        <v>1</v>
      </c>
      <c r="D202" s="24">
        <f t="shared" ca="1" si="14"/>
        <v>1</v>
      </c>
      <c r="E202" s="24">
        <f t="shared" ca="1" si="14"/>
        <v>0</v>
      </c>
      <c r="F202" s="24">
        <f t="shared" ca="1" si="14"/>
        <v>1</v>
      </c>
      <c r="G202" s="24">
        <f t="shared" ca="1" si="14"/>
        <v>0</v>
      </c>
      <c r="H202" s="24">
        <f t="shared" ca="1" si="14"/>
        <v>1</v>
      </c>
      <c r="I202" s="24">
        <f t="shared" ca="1" si="14"/>
        <v>0</v>
      </c>
      <c r="J202" s="24">
        <f t="shared" ca="1" si="14"/>
        <v>1</v>
      </c>
    </row>
    <row r="203" spans="2:10" x14ac:dyDescent="0.3">
      <c r="B203" s="24">
        <f t="shared" ca="1" si="13"/>
        <v>3</v>
      </c>
      <c r="C203" s="24">
        <f t="shared" ca="1" si="12"/>
        <v>0</v>
      </c>
      <c r="D203" s="24">
        <f t="shared" ca="1" si="14"/>
        <v>0</v>
      </c>
      <c r="E203" s="24">
        <f t="shared" ca="1" si="14"/>
        <v>0</v>
      </c>
      <c r="F203" s="24">
        <f t="shared" ca="1" si="14"/>
        <v>1</v>
      </c>
      <c r="G203" s="24">
        <f t="shared" ca="1" si="14"/>
        <v>0</v>
      </c>
      <c r="H203" s="24">
        <f t="shared" ca="1" si="14"/>
        <v>1</v>
      </c>
      <c r="I203" s="24">
        <f t="shared" ca="1" si="14"/>
        <v>0</v>
      </c>
      <c r="J203" s="24">
        <f t="shared" ca="1" si="14"/>
        <v>1</v>
      </c>
    </row>
    <row r="204" spans="2:10" x14ac:dyDescent="0.3">
      <c r="B204" s="24">
        <f t="shared" ca="1" si="13"/>
        <v>3</v>
      </c>
      <c r="C204" s="24">
        <f t="shared" ref="C204:C205" ca="1" si="15">RANDBETWEEN(0,1)</f>
        <v>1</v>
      </c>
      <c r="D204" s="24">
        <f t="shared" ca="1" si="14"/>
        <v>0</v>
      </c>
      <c r="E204" s="24">
        <f t="shared" ca="1" si="14"/>
        <v>0</v>
      </c>
      <c r="F204" s="24">
        <f t="shared" ca="1" si="14"/>
        <v>1</v>
      </c>
      <c r="G204" s="24">
        <f t="shared" ca="1" si="14"/>
        <v>0</v>
      </c>
      <c r="H204" s="24">
        <f t="shared" ca="1" si="14"/>
        <v>0</v>
      </c>
      <c r="I204" s="24">
        <f t="shared" ca="1" si="14"/>
        <v>0</v>
      </c>
      <c r="J204" s="24">
        <f t="shared" ca="1" si="14"/>
        <v>1</v>
      </c>
    </row>
    <row r="205" spans="2:10" x14ac:dyDescent="0.3">
      <c r="B205" s="24">
        <f t="shared" ca="1" si="13"/>
        <v>2</v>
      </c>
      <c r="C205" s="24">
        <f t="shared" ca="1" si="15"/>
        <v>1</v>
      </c>
      <c r="D205" s="24">
        <f t="shared" ca="1" si="14"/>
        <v>0</v>
      </c>
      <c r="E205" s="24">
        <f t="shared" ca="1" si="14"/>
        <v>0</v>
      </c>
      <c r="F205" s="24">
        <f t="shared" ca="1" si="14"/>
        <v>0</v>
      </c>
      <c r="G205" s="24">
        <f t="shared" ca="1" si="14"/>
        <v>0</v>
      </c>
      <c r="H205" s="24">
        <f t="shared" ca="1" si="14"/>
        <v>1</v>
      </c>
      <c r="I205" s="24">
        <f t="shared" ca="1" si="14"/>
        <v>0</v>
      </c>
      <c r="J205" s="24">
        <f t="shared" ca="1" si="14"/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workbookViewId="0"/>
  </sheetViews>
  <sheetFormatPr baseColWidth="10" defaultRowHeight="14.4" x14ac:dyDescent="0.3"/>
  <cols>
    <col min="2" max="5" width="11.5546875" style="24"/>
    <col min="16" max="16" width="9.21875" customWidth="1"/>
    <col min="17" max="17" width="7.88671875" customWidth="1"/>
  </cols>
  <sheetData>
    <row r="1" spans="1:18" ht="22.8" x14ac:dyDescent="0.4">
      <c r="A1" s="1" t="s">
        <v>271</v>
      </c>
      <c r="B1" s="162"/>
    </row>
    <row r="2" spans="1:18" ht="18" thickBot="1" x14ac:dyDescent="0.4">
      <c r="M2" t="s">
        <v>294</v>
      </c>
      <c r="O2" s="32" t="s">
        <v>285</v>
      </c>
      <c r="P2" s="32"/>
      <c r="Q2" s="32"/>
      <c r="R2" s="32"/>
    </row>
    <row r="3" spans="1:18" ht="15.6" thickTop="1" thickBot="1" x14ac:dyDescent="0.35"/>
    <row r="4" spans="1:18" x14ac:dyDescent="0.3">
      <c r="B4" s="5" t="s">
        <v>272</v>
      </c>
      <c r="C4" s="163" t="s">
        <v>268</v>
      </c>
      <c r="D4" s="163" t="s">
        <v>269</v>
      </c>
      <c r="E4" s="164" t="s">
        <v>270</v>
      </c>
      <c r="M4" s="165" t="s">
        <v>275</v>
      </c>
      <c r="N4" s="165"/>
    </row>
    <row r="5" spans="1:18" x14ac:dyDescent="0.3">
      <c r="B5" s="24" t="s">
        <v>66</v>
      </c>
      <c r="C5" s="56">
        <v>16</v>
      </c>
      <c r="D5" s="56">
        <v>15.08</v>
      </c>
      <c r="E5" s="56">
        <v>2.7</v>
      </c>
      <c r="M5" s="117" t="s">
        <v>276</v>
      </c>
      <c r="N5" s="120">
        <v>0.91516010175666296</v>
      </c>
    </row>
    <row r="6" spans="1:18" x14ac:dyDescent="0.3">
      <c r="B6" s="24" t="s">
        <v>68</v>
      </c>
      <c r="C6" s="56">
        <v>9</v>
      </c>
      <c r="D6" s="56">
        <v>20.13</v>
      </c>
      <c r="E6" s="56">
        <v>8.1</v>
      </c>
      <c r="M6" s="117" t="s">
        <v>277</v>
      </c>
      <c r="N6" s="120">
        <v>0.83751801184726571</v>
      </c>
    </row>
    <row r="7" spans="1:18" x14ac:dyDescent="0.3">
      <c r="B7" s="24" t="s">
        <v>69</v>
      </c>
      <c r="C7" s="56">
        <v>17.2</v>
      </c>
      <c r="D7" s="56">
        <v>11.53</v>
      </c>
      <c r="E7" s="56">
        <v>2.1</v>
      </c>
      <c r="M7" s="117" t="s">
        <v>278</v>
      </c>
      <c r="N7" s="120">
        <v>0.82939391243962901</v>
      </c>
    </row>
    <row r="8" spans="1:18" x14ac:dyDescent="0.3">
      <c r="B8" s="24" t="s">
        <v>70</v>
      </c>
      <c r="C8" s="56">
        <v>15.14</v>
      </c>
      <c r="D8" s="56">
        <v>16.850000000000001</v>
      </c>
      <c r="E8" s="56">
        <v>3.3</v>
      </c>
      <c r="M8" s="117" t="s">
        <v>279</v>
      </c>
      <c r="N8" s="120">
        <v>1.4883824216179948</v>
      </c>
    </row>
    <row r="9" spans="1:18" ht="15" thickBot="1" x14ac:dyDescent="0.35">
      <c r="B9" s="24" t="s">
        <v>71</v>
      </c>
      <c r="C9" s="56">
        <v>19.34</v>
      </c>
      <c r="D9" s="56">
        <v>12.5</v>
      </c>
      <c r="E9" s="56">
        <v>2.6</v>
      </c>
      <c r="M9" s="118" t="s">
        <v>293</v>
      </c>
      <c r="N9" s="118">
        <v>22</v>
      </c>
    </row>
    <row r="10" spans="1:18" x14ac:dyDescent="0.3">
      <c r="B10" s="24" t="s">
        <v>72</v>
      </c>
      <c r="C10" s="56">
        <v>19</v>
      </c>
      <c r="D10" s="56">
        <v>13.25</v>
      </c>
      <c r="E10" s="56">
        <v>1.7</v>
      </c>
    </row>
    <row r="11" spans="1:18" ht="15" thickBot="1" x14ac:dyDescent="0.35">
      <c r="B11" s="24" t="s">
        <v>73</v>
      </c>
      <c r="C11" s="56">
        <v>11</v>
      </c>
      <c r="D11" s="56">
        <v>19.93</v>
      </c>
      <c r="E11" s="56">
        <v>8.3000000000000007</v>
      </c>
      <c r="M11" t="s">
        <v>170</v>
      </c>
    </row>
    <row r="12" spans="1:18" x14ac:dyDescent="0.3">
      <c r="B12" s="24" t="s">
        <v>74</v>
      </c>
      <c r="C12" s="56">
        <v>18</v>
      </c>
      <c r="D12" s="56">
        <v>13.32</v>
      </c>
      <c r="E12" s="56">
        <v>3.8</v>
      </c>
      <c r="M12" s="119"/>
      <c r="N12" s="119" t="s">
        <v>173</v>
      </c>
      <c r="O12" s="119" t="s">
        <v>172</v>
      </c>
      <c r="P12" s="119" t="s">
        <v>174</v>
      </c>
      <c r="Q12" s="119" t="s">
        <v>72</v>
      </c>
      <c r="R12" s="119" t="s">
        <v>282</v>
      </c>
    </row>
    <row r="13" spans="1:18" x14ac:dyDescent="0.3">
      <c r="B13" s="24" t="s">
        <v>75</v>
      </c>
      <c r="C13" s="56">
        <v>11</v>
      </c>
      <c r="D13" s="56">
        <v>14.3</v>
      </c>
      <c r="E13" s="56">
        <v>6.2</v>
      </c>
      <c r="M13" s="117" t="s">
        <v>280</v>
      </c>
      <c r="N13" s="117">
        <v>1</v>
      </c>
      <c r="O13" s="121">
        <v>228.37470079491644</v>
      </c>
      <c r="P13" s="121">
        <v>228.37470079491644</v>
      </c>
      <c r="Q13" s="168">
        <v>103.0905666983829</v>
      </c>
      <c r="R13" s="167">
        <v>2.4479210350099279E-9</v>
      </c>
    </row>
    <row r="14" spans="1:18" x14ac:dyDescent="0.3">
      <c r="B14" s="24" t="s">
        <v>76</v>
      </c>
      <c r="C14" s="56">
        <v>16.22</v>
      </c>
      <c r="D14" s="56">
        <v>13.92</v>
      </c>
      <c r="E14" s="56">
        <v>2.7</v>
      </c>
      <c r="M14" s="117" t="s">
        <v>281</v>
      </c>
      <c r="N14" s="117">
        <v>20</v>
      </c>
      <c r="O14" s="121">
        <v>44.305644659628932</v>
      </c>
      <c r="P14" s="121">
        <v>2.2152822329814468</v>
      </c>
      <c r="Q14" s="121"/>
      <c r="R14" s="121"/>
    </row>
    <row r="15" spans="1:18" ht="15" thickBot="1" x14ac:dyDescent="0.35">
      <c r="B15" s="24" t="s">
        <v>77</v>
      </c>
      <c r="C15" s="56">
        <v>15</v>
      </c>
      <c r="D15" s="56">
        <v>14.83</v>
      </c>
      <c r="E15" s="56">
        <v>2.4</v>
      </c>
      <c r="M15" s="118" t="s">
        <v>179</v>
      </c>
      <c r="N15" s="118">
        <v>21</v>
      </c>
      <c r="O15" s="122">
        <v>272.68034545454537</v>
      </c>
      <c r="P15" s="122"/>
      <c r="Q15" s="122"/>
      <c r="R15" s="122"/>
    </row>
    <row r="16" spans="1:18" ht="15" thickBot="1" x14ac:dyDescent="0.35">
      <c r="B16" s="24" t="s">
        <v>78</v>
      </c>
      <c r="C16" s="56">
        <v>17</v>
      </c>
      <c r="D16" s="56">
        <v>13.47</v>
      </c>
      <c r="E16" s="56">
        <v>3.1</v>
      </c>
    </row>
    <row r="17" spans="2:19" x14ac:dyDescent="0.3">
      <c r="B17" s="24" t="s">
        <v>79</v>
      </c>
      <c r="C17" s="56">
        <v>19</v>
      </c>
      <c r="D17" s="56">
        <v>11.22</v>
      </c>
      <c r="E17" s="56">
        <v>1.4</v>
      </c>
      <c r="M17" s="119"/>
      <c r="N17" s="119" t="s">
        <v>290</v>
      </c>
      <c r="O17" s="119" t="s">
        <v>279</v>
      </c>
      <c r="P17" s="119" t="s">
        <v>283</v>
      </c>
      <c r="Q17" s="119" t="s">
        <v>175</v>
      </c>
      <c r="R17" s="119" t="s">
        <v>288</v>
      </c>
      <c r="S17" s="119" t="s">
        <v>289</v>
      </c>
    </row>
    <row r="18" spans="2:19" x14ac:dyDescent="0.3">
      <c r="B18" s="24" t="s">
        <v>81</v>
      </c>
      <c r="C18" s="56">
        <v>14</v>
      </c>
      <c r="D18" s="56">
        <v>13.37</v>
      </c>
      <c r="E18" s="56">
        <v>3.4</v>
      </c>
      <c r="M18" s="117" t="s">
        <v>291</v>
      </c>
      <c r="N18" s="121">
        <v>25.469518932022048</v>
      </c>
      <c r="O18" s="121">
        <v>0.95115015757504617</v>
      </c>
      <c r="P18" s="121">
        <v>26.777600496809558</v>
      </c>
      <c r="Q18" s="167">
        <v>3.8620105540005099E-17</v>
      </c>
      <c r="R18" s="121">
        <v>23.485454470459334</v>
      </c>
      <c r="S18" s="121">
        <v>27.453583393584761</v>
      </c>
    </row>
    <row r="19" spans="2:19" ht="15" thickBot="1" x14ac:dyDescent="0.35">
      <c r="B19" s="24" t="s">
        <v>82</v>
      </c>
      <c r="C19" s="56">
        <v>4</v>
      </c>
      <c r="D19" s="56">
        <v>21.58</v>
      </c>
      <c r="M19" s="118" t="s">
        <v>268</v>
      </c>
      <c r="N19" s="166">
        <v>-0.68861107235262675</v>
      </c>
      <c r="O19" s="166">
        <v>6.7821054506291972E-2</v>
      </c>
      <c r="P19" s="122">
        <v>-10.153352485675995</v>
      </c>
      <c r="Q19" s="169">
        <v>2.4479210350099193E-9</v>
      </c>
      <c r="R19" s="122">
        <v>-0.8300833130077776</v>
      </c>
      <c r="S19" s="122">
        <v>-0.5471388316974759</v>
      </c>
    </row>
    <row r="20" spans="2:19" x14ac:dyDescent="0.3">
      <c r="B20" s="24" t="s">
        <v>83</v>
      </c>
      <c r="C20" s="56">
        <v>9</v>
      </c>
      <c r="D20" s="56">
        <v>18.52</v>
      </c>
      <c r="E20" s="56">
        <v>8</v>
      </c>
    </row>
    <row r="21" spans="2:19" x14ac:dyDescent="0.3">
      <c r="B21" s="24" t="s">
        <v>84</v>
      </c>
      <c r="C21" s="56">
        <v>13</v>
      </c>
      <c r="D21" s="56">
        <v>17.55</v>
      </c>
      <c r="E21" s="56">
        <v>5.8</v>
      </c>
    </row>
    <row r="22" spans="2:19" ht="18" thickBot="1" x14ac:dyDescent="0.4">
      <c r="B22" s="24" t="s">
        <v>85</v>
      </c>
      <c r="C22" s="56">
        <v>12.49</v>
      </c>
      <c r="D22" s="56">
        <v>17.82</v>
      </c>
      <c r="E22" s="56">
        <v>7.3</v>
      </c>
      <c r="M22" t="s">
        <v>294</v>
      </c>
      <c r="O22" s="32" t="s">
        <v>286</v>
      </c>
      <c r="P22" s="32"/>
      <c r="Q22" s="32"/>
      <c r="R22" s="32"/>
      <c r="S22" s="32"/>
    </row>
    <row r="23" spans="2:19" ht="15.6" thickTop="1" thickBot="1" x14ac:dyDescent="0.35">
      <c r="B23" s="24" t="s">
        <v>86</v>
      </c>
      <c r="C23" s="56">
        <v>5.4</v>
      </c>
      <c r="D23" s="56">
        <v>21.4</v>
      </c>
    </row>
    <row r="24" spans="2:19" x14ac:dyDescent="0.3">
      <c r="B24" s="24" t="s">
        <v>87</v>
      </c>
      <c r="C24" s="56">
        <v>5.07</v>
      </c>
      <c r="D24" s="56">
        <v>22.45</v>
      </c>
      <c r="M24" s="165" t="s">
        <v>275</v>
      </c>
      <c r="N24" s="165"/>
    </row>
    <row r="25" spans="2:19" x14ac:dyDescent="0.3">
      <c r="B25" s="24" t="s">
        <v>273</v>
      </c>
      <c r="C25" s="56">
        <v>17</v>
      </c>
      <c r="D25" s="56">
        <v>15.1</v>
      </c>
      <c r="E25" s="56">
        <v>3.3</v>
      </c>
      <c r="M25" s="117" t="s">
        <v>276</v>
      </c>
      <c r="N25" s="120">
        <v>0.89365814910109431</v>
      </c>
    </row>
    <row r="26" spans="2:19" ht="15" thickBot="1" x14ac:dyDescent="0.35">
      <c r="B26" s="24" t="s">
        <v>274</v>
      </c>
      <c r="C26" s="57">
        <v>8</v>
      </c>
      <c r="D26" s="57">
        <v>21.92</v>
      </c>
      <c r="E26" s="57">
        <v>9</v>
      </c>
      <c r="M26" s="117" t="s">
        <v>277</v>
      </c>
      <c r="N26" s="120">
        <v>0.79862488745479376</v>
      </c>
    </row>
    <row r="27" spans="2:19" x14ac:dyDescent="0.3">
      <c r="B27" s="24" t="s">
        <v>94</v>
      </c>
      <c r="C27" s="59">
        <f xml:space="preserve"> AVERAGE(C5:C26)</f>
        <v>13.220909090909091</v>
      </c>
      <c r="D27" s="59">
        <f t="shared" ref="D27:E27" si="0" xml:space="preserve"> AVERAGE(D5:D26)</f>
        <v>16.365454545454547</v>
      </c>
      <c r="E27" s="59">
        <f t="shared" si="0"/>
        <v>4.4842105263157892</v>
      </c>
      <c r="M27" s="117" t="s">
        <v>278</v>
      </c>
      <c r="N27" s="120">
        <v>0.78677929259919333</v>
      </c>
    </row>
    <row r="28" spans="2:19" x14ac:dyDescent="0.3">
      <c r="B28" s="58" t="s">
        <v>80</v>
      </c>
      <c r="C28" s="59">
        <f xml:space="preserve"> _xlfn.STDEV.S(C5:C26)</f>
        <v>4.7889504855705853</v>
      </c>
      <c r="D28" s="59">
        <f t="shared" ref="D28:E28" si="1" xml:space="preserve"> _xlfn.STDEV.S(D5:D26)</f>
        <v>3.6034397948319126</v>
      </c>
      <c r="E28" s="59">
        <f t="shared" si="1"/>
        <v>2.5447687425808212</v>
      </c>
      <c r="M28" s="117" t="s">
        <v>279</v>
      </c>
      <c r="N28" s="120">
        <v>1.4152180329309287</v>
      </c>
    </row>
    <row r="29" spans="2:19" ht="15" thickBot="1" x14ac:dyDescent="0.35">
      <c r="B29" s="58" t="s">
        <v>98</v>
      </c>
      <c r="C29" s="24">
        <f xml:space="preserve"> COUNT(C5:C26)</f>
        <v>22</v>
      </c>
      <c r="D29" s="24">
        <f t="shared" ref="D29:E29" si="2" xml:space="preserve"> COUNT(D5:D26)</f>
        <v>22</v>
      </c>
      <c r="E29" s="24">
        <f t="shared" si="2"/>
        <v>19</v>
      </c>
      <c r="M29" s="118" t="s">
        <v>293</v>
      </c>
      <c r="N29" s="118">
        <v>19</v>
      </c>
    </row>
    <row r="31" spans="2:19" ht="15" thickBot="1" x14ac:dyDescent="0.35">
      <c r="M31" t="s">
        <v>170</v>
      </c>
    </row>
    <row r="32" spans="2:19" ht="18" thickBot="1" x14ac:dyDescent="0.4">
      <c r="B32" s="68" t="s">
        <v>303</v>
      </c>
      <c r="C32" s="175"/>
      <c r="D32" s="175"/>
      <c r="E32" s="175"/>
      <c r="F32" s="32"/>
      <c r="M32" s="119"/>
      <c r="N32" s="119" t="s">
        <v>173</v>
      </c>
      <c r="O32" s="119" t="s">
        <v>172</v>
      </c>
      <c r="P32" s="119" t="s">
        <v>174</v>
      </c>
      <c r="Q32" s="119" t="s">
        <v>72</v>
      </c>
      <c r="R32" s="119" t="s">
        <v>282</v>
      </c>
    </row>
    <row r="33" spans="2:19" ht="15" thickTop="1" x14ac:dyDescent="0.3">
      <c r="B33" s="5" t="s">
        <v>272</v>
      </c>
      <c r="C33" s="163" t="s">
        <v>268</v>
      </c>
      <c r="D33" s="163" t="s">
        <v>269</v>
      </c>
      <c r="E33" s="164" t="s">
        <v>270</v>
      </c>
      <c r="M33" s="117" t="s">
        <v>280</v>
      </c>
      <c r="N33" s="117">
        <v>1</v>
      </c>
      <c r="O33" s="121">
        <v>135.03074778543566</v>
      </c>
      <c r="P33" s="121">
        <v>135.03074778543566</v>
      </c>
      <c r="Q33" s="121">
        <v>67.41956796515116</v>
      </c>
      <c r="R33" s="167">
        <v>2.5562765011587916E-7</v>
      </c>
    </row>
    <row r="34" spans="2:19" x14ac:dyDescent="0.3">
      <c r="B34" s="24" t="s">
        <v>66</v>
      </c>
      <c r="C34" s="56">
        <v>16</v>
      </c>
      <c r="D34" s="56">
        <v>15.08</v>
      </c>
      <c r="E34" s="56">
        <v>2.7</v>
      </c>
      <c r="M34" s="117" t="s">
        <v>281</v>
      </c>
      <c r="N34" s="117">
        <v>17</v>
      </c>
      <c r="O34" s="121">
        <v>34.048315372459086</v>
      </c>
      <c r="P34" s="121">
        <v>2.0028420807328873</v>
      </c>
      <c r="Q34" s="121"/>
      <c r="R34" s="121"/>
    </row>
    <row r="35" spans="2:19" ht="15" thickBot="1" x14ac:dyDescent="0.35">
      <c r="B35" s="24" t="s">
        <v>68</v>
      </c>
      <c r="C35" s="56">
        <v>9</v>
      </c>
      <c r="D35" s="56">
        <v>20.13</v>
      </c>
      <c r="E35" s="56">
        <v>8.1</v>
      </c>
      <c r="M35" s="118" t="s">
        <v>179</v>
      </c>
      <c r="N35" s="118">
        <v>18</v>
      </c>
      <c r="O35" s="122">
        <v>169.07906315789475</v>
      </c>
      <c r="P35" s="122"/>
      <c r="Q35" s="122"/>
      <c r="R35" s="122"/>
    </row>
    <row r="36" spans="2:19" ht="15" thickBot="1" x14ac:dyDescent="0.35">
      <c r="B36" s="24" t="s">
        <v>69</v>
      </c>
      <c r="C36" s="56">
        <v>17.2</v>
      </c>
      <c r="D36" s="56">
        <v>11.53</v>
      </c>
      <c r="E36" s="56">
        <v>2.1</v>
      </c>
    </row>
    <row r="37" spans="2:19" x14ac:dyDescent="0.3">
      <c r="B37" s="24" t="s">
        <v>70</v>
      </c>
      <c r="C37" s="56">
        <v>15.14</v>
      </c>
      <c r="D37" s="56">
        <v>16.850000000000001</v>
      </c>
      <c r="E37" s="56">
        <v>3.3</v>
      </c>
      <c r="M37" s="119"/>
      <c r="N37" s="119" t="s">
        <v>290</v>
      </c>
      <c r="O37" s="119" t="s">
        <v>279</v>
      </c>
      <c r="P37" s="119" t="s">
        <v>283</v>
      </c>
      <c r="Q37" s="119" t="s">
        <v>175</v>
      </c>
      <c r="R37" s="119" t="s">
        <v>288</v>
      </c>
      <c r="S37" s="119" t="s">
        <v>289</v>
      </c>
    </row>
    <row r="38" spans="2:19" x14ac:dyDescent="0.3">
      <c r="B38" s="24" t="s">
        <v>71</v>
      </c>
      <c r="C38" s="56">
        <v>19.34</v>
      </c>
      <c r="D38" s="56">
        <v>12.5</v>
      </c>
      <c r="E38" s="56">
        <v>2.6</v>
      </c>
      <c r="M38" s="117" t="s">
        <v>291</v>
      </c>
      <c r="N38" s="121">
        <v>10.679451222265371</v>
      </c>
      <c r="O38" s="121">
        <v>0.671501251254638</v>
      </c>
      <c r="P38" s="121">
        <v>15.903844113933971</v>
      </c>
      <c r="Q38" s="167">
        <v>1.2192242171733023E-11</v>
      </c>
      <c r="R38" s="121">
        <v>9.2627074218337704</v>
      </c>
      <c r="S38" s="121">
        <v>12.096195022696971</v>
      </c>
    </row>
    <row r="39" spans="2:19" ht="15" thickBot="1" x14ac:dyDescent="0.35">
      <c r="B39" s="24" t="s">
        <v>72</v>
      </c>
      <c r="C39" s="56">
        <v>19</v>
      </c>
      <c r="D39" s="56">
        <v>13.25</v>
      </c>
      <c r="E39" s="56">
        <v>1.7</v>
      </c>
      <c r="M39" s="118" t="s">
        <v>284</v>
      </c>
      <c r="N39" s="166">
        <v>1.0762960889314324</v>
      </c>
      <c r="O39" s="166">
        <v>0.13108070833030575</v>
      </c>
      <c r="P39" s="122">
        <v>8.2109419657644125</v>
      </c>
      <c r="Q39" s="169">
        <v>2.5562765011587916E-7</v>
      </c>
      <c r="R39" s="122">
        <v>0.79973996854272789</v>
      </c>
      <c r="S39" s="122">
        <v>1.3528522093201367</v>
      </c>
    </row>
    <row r="40" spans="2:19" x14ac:dyDescent="0.3">
      <c r="B40" s="24" t="s">
        <v>73</v>
      </c>
      <c r="C40" s="56">
        <v>11</v>
      </c>
      <c r="D40" s="56">
        <v>19.93</v>
      </c>
      <c r="E40" s="56">
        <v>8.3000000000000007</v>
      </c>
    </row>
    <row r="41" spans="2:19" x14ac:dyDescent="0.3">
      <c r="B41" s="24" t="s">
        <v>74</v>
      </c>
      <c r="C41" s="56">
        <v>18</v>
      </c>
      <c r="D41" s="56">
        <v>13.32</v>
      </c>
      <c r="E41" s="56">
        <v>3.8</v>
      </c>
    </row>
    <row r="42" spans="2:19" ht="18" thickBot="1" x14ac:dyDescent="0.4">
      <c r="B42" s="24" t="s">
        <v>75</v>
      </c>
      <c r="C42" s="56">
        <v>11</v>
      </c>
      <c r="D42" s="56">
        <v>14.3</v>
      </c>
      <c r="E42" s="56">
        <v>6.2</v>
      </c>
      <c r="M42" t="s">
        <v>294</v>
      </c>
      <c r="O42" s="32" t="s">
        <v>287</v>
      </c>
      <c r="P42" s="32"/>
      <c r="Q42" s="32"/>
      <c r="R42" s="32"/>
      <c r="S42" s="32"/>
    </row>
    <row r="43" spans="2:19" ht="15.6" thickTop="1" thickBot="1" x14ac:dyDescent="0.35">
      <c r="B43" s="24" t="s">
        <v>76</v>
      </c>
      <c r="C43" s="56">
        <v>16.22</v>
      </c>
      <c r="D43" s="56">
        <v>13.92</v>
      </c>
      <c r="E43" s="56">
        <v>2.7</v>
      </c>
    </row>
    <row r="44" spans="2:19" x14ac:dyDescent="0.3">
      <c r="B44" s="24" t="s">
        <v>77</v>
      </c>
      <c r="C44" s="56">
        <v>15</v>
      </c>
      <c r="D44" s="56">
        <v>14.83</v>
      </c>
      <c r="E44" s="56">
        <v>2.4</v>
      </c>
      <c r="M44" s="165" t="s">
        <v>275</v>
      </c>
      <c r="N44" s="165"/>
    </row>
    <row r="45" spans="2:19" x14ac:dyDescent="0.3">
      <c r="B45" s="24" t="s">
        <v>78</v>
      </c>
      <c r="C45" s="56">
        <v>17</v>
      </c>
      <c r="D45" s="56">
        <v>13.47</v>
      </c>
      <c r="E45" s="56">
        <v>3.1</v>
      </c>
      <c r="M45" s="117" t="s">
        <v>276</v>
      </c>
      <c r="N45" s="120">
        <v>0.92542094180748169</v>
      </c>
    </row>
    <row r="46" spans="2:19" x14ac:dyDescent="0.3">
      <c r="B46" s="24" t="s">
        <v>79</v>
      </c>
      <c r="C46" s="56">
        <v>19</v>
      </c>
      <c r="D46" s="56">
        <v>11.22</v>
      </c>
      <c r="E46" s="56">
        <v>1.4</v>
      </c>
      <c r="M46" s="117" t="s">
        <v>277</v>
      </c>
      <c r="N46" s="120">
        <v>0.85640391953584649</v>
      </c>
    </row>
    <row r="47" spans="2:19" x14ac:dyDescent="0.3">
      <c r="B47" s="24" t="s">
        <v>81</v>
      </c>
      <c r="C47" s="56">
        <v>14</v>
      </c>
      <c r="D47" s="56">
        <v>13.37</v>
      </c>
      <c r="E47" s="56">
        <v>3.4</v>
      </c>
      <c r="M47" s="117" t="s">
        <v>278</v>
      </c>
      <c r="N47" s="120">
        <v>0.84795709127324925</v>
      </c>
    </row>
    <row r="48" spans="2:19" x14ac:dyDescent="0.3">
      <c r="B48" s="24" t="s">
        <v>83</v>
      </c>
      <c r="C48" s="56">
        <v>9</v>
      </c>
      <c r="D48" s="56">
        <v>18.52</v>
      </c>
      <c r="E48" s="56">
        <v>8</v>
      </c>
      <c r="M48" s="117" t="s">
        <v>279</v>
      </c>
      <c r="N48" s="120">
        <v>0.99227353047392808</v>
      </c>
    </row>
    <row r="49" spans="2:19" ht="15" thickBot="1" x14ac:dyDescent="0.35">
      <c r="B49" s="24" t="s">
        <v>84</v>
      </c>
      <c r="C49" s="56">
        <v>13</v>
      </c>
      <c r="D49" s="56">
        <v>17.55</v>
      </c>
      <c r="E49" s="56">
        <v>5.8</v>
      </c>
      <c r="M49" s="118" t="s">
        <v>293</v>
      </c>
      <c r="N49" s="118">
        <v>19</v>
      </c>
    </row>
    <row r="50" spans="2:19" x14ac:dyDescent="0.3">
      <c r="B50" s="24" t="s">
        <v>85</v>
      </c>
      <c r="C50" s="56">
        <v>12.49</v>
      </c>
      <c r="D50" s="56">
        <v>17.82</v>
      </c>
      <c r="E50" s="56">
        <v>7.3</v>
      </c>
    </row>
    <row r="51" spans="2:19" ht="15" thickBot="1" x14ac:dyDescent="0.35">
      <c r="B51" s="24" t="s">
        <v>273</v>
      </c>
      <c r="C51" s="56">
        <v>17</v>
      </c>
      <c r="D51" s="56">
        <v>15.1</v>
      </c>
      <c r="E51" s="56">
        <v>3.3</v>
      </c>
      <c r="M51" t="s">
        <v>170</v>
      </c>
    </row>
    <row r="52" spans="2:19" ht="15" thickBot="1" x14ac:dyDescent="0.35">
      <c r="B52" s="24" t="s">
        <v>274</v>
      </c>
      <c r="C52" s="57">
        <v>8</v>
      </c>
      <c r="D52" s="57">
        <v>21.92</v>
      </c>
      <c r="E52" s="57">
        <v>9</v>
      </c>
      <c r="M52" s="119"/>
      <c r="N52" s="119" t="s">
        <v>173</v>
      </c>
      <c r="O52" s="119" t="s">
        <v>172</v>
      </c>
      <c r="P52" s="119" t="s">
        <v>174</v>
      </c>
      <c r="Q52" s="119" t="s">
        <v>72</v>
      </c>
      <c r="R52" s="119" t="s">
        <v>282</v>
      </c>
    </row>
    <row r="53" spans="2:19" x14ac:dyDescent="0.3">
      <c r="M53" s="117" t="s">
        <v>280</v>
      </c>
      <c r="N53" s="117">
        <v>1</v>
      </c>
      <c r="O53" s="121">
        <v>99.826948250148448</v>
      </c>
      <c r="P53" s="121">
        <v>99.826948250148448</v>
      </c>
      <c r="Q53" s="121">
        <v>101.38763248307305</v>
      </c>
      <c r="R53" s="167">
        <v>1.3994101048637605E-8</v>
      </c>
    </row>
    <row r="54" spans="2:19" x14ac:dyDescent="0.3">
      <c r="M54" s="117" t="s">
        <v>292</v>
      </c>
      <c r="N54" s="117">
        <v>17</v>
      </c>
      <c r="O54" s="121">
        <v>16.73831490774629</v>
      </c>
      <c r="P54" s="121">
        <v>0.9846067592791935</v>
      </c>
      <c r="Q54" s="121"/>
      <c r="R54" s="121"/>
    </row>
    <row r="55" spans="2:19" ht="15" thickBot="1" x14ac:dyDescent="0.35">
      <c r="M55" s="118" t="s">
        <v>179</v>
      </c>
      <c r="N55" s="118">
        <v>18</v>
      </c>
      <c r="O55" s="122">
        <v>116.56526315789473</v>
      </c>
      <c r="P55" s="122"/>
      <c r="Q55" s="122"/>
      <c r="R55" s="122"/>
    </row>
    <row r="56" spans="2:19" ht="15" thickBot="1" x14ac:dyDescent="0.35"/>
    <row r="57" spans="2:19" x14ac:dyDescent="0.3">
      <c r="M57" s="119"/>
      <c r="N57" s="119" t="s">
        <v>290</v>
      </c>
      <c r="O57" s="119" t="s">
        <v>279</v>
      </c>
      <c r="P57" s="119" t="s">
        <v>283</v>
      </c>
      <c r="Q57" s="119" t="s">
        <v>175</v>
      </c>
      <c r="R57" s="119" t="s">
        <v>288</v>
      </c>
      <c r="S57" s="119" t="s">
        <v>289</v>
      </c>
    </row>
    <row r="58" spans="2:19" x14ac:dyDescent="0.3">
      <c r="M58" s="117" t="s">
        <v>291</v>
      </c>
      <c r="N58" s="121">
        <v>13.953590864837285</v>
      </c>
      <c r="O58" s="121">
        <v>0.96759524641874639</v>
      </c>
      <c r="P58" s="121">
        <v>14.420896461079332</v>
      </c>
      <c r="Q58" s="167">
        <v>5.7733502083830467E-11</v>
      </c>
      <c r="R58" s="121">
        <v>11.912143340905546</v>
      </c>
      <c r="S58" s="121">
        <v>15.995038388769023</v>
      </c>
    </row>
    <row r="59" spans="2:19" ht="15" thickBot="1" x14ac:dyDescent="0.35">
      <c r="M59" s="118" t="s">
        <v>268</v>
      </c>
      <c r="N59" s="166">
        <v>-0.65095780032529538</v>
      </c>
      <c r="O59" s="166">
        <v>6.4648781617106674E-2</v>
      </c>
      <c r="P59" s="122">
        <v>-10.069142589271101</v>
      </c>
      <c r="Q59" s="169">
        <v>1.3994101048637555E-8</v>
      </c>
      <c r="R59" s="122">
        <v>-0.78735480686901127</v>
      </c>
      <c r="S59" s="122">
        <v>-0.51456079378157948</v>
      </c>
    </row>
    <row r="60" spans="2:19" x14ac:dyDescent="0.3">
      <c r="N60" s="4"/>
      <c r="O60" s="4"/>
      <c r="P60" s="4"/>
      <c r="Q60" s="4"/>
      <c r="R60" s="4"/>
      <c r="S60" s="4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/>
  </sheetViews>
  <sheetFormatPr baseColWidth="10" defaultRowHeight="14.4" x14ac:dyDescent="0.3"/>
  <cols>
    <col min="4" max="4" width="15.109375" customWidth="1"/>
    <col min="9" max="9" width="16.6640625" customWidth="1"/>
    <col min="14" max="14" width="14.33203125" customWidth="1"/>
  </cols>
  <sheetData>
    <row r="1" spans="1:15" ht="22.8" x14ac:dyDescent="0.4">
      <c r="A1" s="1" t="s">
        <v>298</v>
      </c>
    </row>
    <row r="3" spans="1:15" ht="19.8" x14ac:dyDescent="0.4">
      <c r="B3" s="88" t="s">
        <v>320</v>
      </c>
      <c r="C3" s="88"/>
      <c r="D3" s="8"/>
      <c r="E3" s="8"/>
      <c r="F3" s="8"/>
      <c r="G3" s="88" t="s">
        <v>322</v>
      </c>
      <c r="H3" s="88"/>
      <c r="I3" s="8"/>
      <c r="J3" s="8"/>
      <c r="K3" s="8"/>
      <c r="L3" s="88" t="s">
        <v>321</v>
      </c>
      <c r="M3" s="88"/>
    </row>
    <row r="4" spans="1:15" ht="20.399999999999999" thickBot="1" x14ac:dyDescent="0.45">
      <c r="B4" s="32" t="s">
        <v>299</v>
      </c>
      <c r="C4" s="32"/>
      <c r="D4" s="88"/>
      <c r="G4" s="32" t="s">
        <v>300</v>
      </c>
      <c r="H4" s="32"/>
      <c r="L4" s="32" t="s">
        <v>311</v>
      </c>
      <c r="M4" s="32"/>
      <c r="N4" s="32"/>
      <c r="O4" s="32"/>
    </row>
    <row r="5" spans="1:15" ht="15" thickTop="1" x14ac:dyDescent="0.3">
      <c r="B5" s="36" t="s">
        <v>295</v>
      </c>
      <c r="C5" s="36">
        <v>9</v>
      </c>
      <c r="D5" s="173"/>
      <c r="E5" s="173"/>
      <c r="L5" s="36" t="s">
        <v>310</v>
      </c>
      <c r="M5" s="48">
        <f xml:space="preserve"> C5*C6</f>
        <v>3.0408163265306123</v>
      </c>
    </row>
    <row r="6" spans="1:15" x14ac:dyDescent="0.3">
      <c r="B6" s="24" t="s">
        <v>296</v>
      </c>
      <c r="C6" s="71">
        <f xml:space="preserve"> 149/441</f>
        <v>0.33786848072562359</v>
      </c>
      <c r="G6" s="36" t="s">
        <v>301</v>
      </c>
      <c r="H6" s="48">
        <f xml:space="preserve"> 149*9/441</f>
        <v>3.0408163265306123</v>
      </c>
      <c r="I6" s="173"/>
      <c r="J6" s="173"/>
      <c r="L6" s="24" t="s">
        <v>309</v>
      </c>
      <c r="M6" s="45">
        <f>SQRT(M5*(1-C6))</f>
        <v>1.4189504339898709</v>
      </c>
      <c r="N6" s="8"/>
      <c r="O6" s="8"/>
    </row>
    <row r="7" spans="1:15" ht="15" thickBot="1" x14ac:dyDescent="0.35">
      <c r="B7" s="170" t="s">
        <v>302</v>
      </c>
      <c r="C7" s="34" t="s">
        <v>297</v>
      </c>
      <c r="D7" s="34" t="s">
        <v>312</v>
      </c>
      <c r="E7" s="34" t="s">
        <v>313</v>
      </c>
      <c r="G7" s="170" t="s">
        <v>302</v>
      </c>
      <c r="H7" s="34" t="s">
        <v>297</v>
      </c>
      <c r="I7" s="34" t="s">
        <v>312</v>
      </c>
      <c r="J7" s="34" t="s">
        <v>313</v>
      </c>
      <c r="L7" s="170" t="s">
        <v>302</v>
      </c>
      <c r="M7" s="34" t="s">
        <v>297</v>
      </c>
      <c r="N7" s="34" t="s">
        <v>312</v>
      </c>
      <c r="O7" s="34" t="s">
        <v>313</v>
      </c>
    </row>
    <row r="8" spans="1:15" x14ac:dyDescent="0.3">
      <c r="B8" s="24">
        <v>0</v>
      </c>
      <c r="C8" s="71">
        <f xml:space="preserve"> _xlfn.BINOM.DIST($B8, $C$5, $C$6,0)</f>
        <v>2.4462360262107311E-2</v>
      </c>
      <c r="D8" s="71">
        <f xml:space="preserve"> _xlfn.BINOM.DIST($B8, $C$5, $C$6, 1)</f>
        <v>2.4462360262107311E-2</v>
      </c>
      <c r="E8" s="71">
        <f xml:space="preserve"> 1</f>
        <v>1</v>
      </c>
      <c r="G8" s="24">
        <v>0</v>
      </c>
      <c r="H8" s="71">
        <f xml:space="preserve"> _xlfn.POISSON.DIST($G8, $H$6, 0)</f>
        <v>4.7795856538801473E-2</v>
      </c>
      <c r="I8" s="71">
        <f xml:space="preserve"> _xlfn.POISSON.DIST($G8, $H$6, 1)</f>
        <v>4.7795856538801473E-2</v>
      </c>
      <c r="J8" s="71">
        <v>1</v>
      </c>
      <c r="L8" s="24">
        <v>0</v>
      </c>
      <c r="M8" s="71">
        <f t="shared" ref="M8:M17" si="0" xml:space="preserve"> _xlfn.NORM.DIST($L8, $M$5, $M$6, 0)</f>
        <v>2.829447063782935E-2</v>
      </c>
      <c r="N8" s="71">
        <f t="shared" ref="N8:N17" si="1" xml:space="preserve"> _xlfn.NORM.DIST(($L8 + 0.5), $M$5, $M$6, 1)</f>
        <v>3.6676281916020008E-2</v>
      </c>
      <c r="O8" s="71">
        <f xml:space="preserve"> 1</f>
        <v>1</v>
      </c>
    </row>
    <row r="9" spans="1:15" x14ac:dyDescent="0.3">
      <c r="B9" s="24">
        <f xml:space="preserve"> B8 + 1</f>
        <v>1</v>
      </c>
      <c r="C9" s="71">
        <f xml:space="preserve"> _xlfn.BINOM.DIST($B9, $C$5, $C$6,0)</f>
        <v>0.11234255175166406</v>
      </c>
      <c r="D9" s="71">
        <f xml:space="preserve"> _xlfn.BINOM.DIST($B9, $C$5, $C$6, 1)</f>
        <v>0.13680491201377135</v>
      </c>
      <c r="E9" s="71">
        <f xml:space="preserve"> 1 - _xlfn.BINOM.DIST($B8, $C$5, $C$6, 1)</f>
        <v>0.97553763973789265</v>
      </c>
      <c r="G9" s="24">
        <f xml:space="preserve"> G8 + 1</f>
        <v>1</v>
      </c>
      <c r="H9" s="71">
        <f t="shared" ref="H9:H20" si="2" xml:space="preserve"> _xlfn.POISSON.DIST($G9, $H$6, 0)</f>
        <v>0.14533842090370244</v>
      </c>
      <c r="I9" s="71">
        <f t="shared" ref="I9:I20" si="3" xml:space="preserve"> _xlfn.POISSON.DIST($G9, $H$6, 1)</f>
        <v>0.19313427744250389</v>
      </c>
      <c r="J9" s="71">
        <f xml:space="preserve"> 1- _xlfn.POISSON.DIST($G8, $H$6, 1)</f>
        <v>0.95220414346119853</v>
      </c>
      <c r="L9" s="24">
        <f xml:space="preserve"> L8 + 1</f>
        <v>1</v>
      </c>
      <c r="M9" s="71">
        <f t="shared" si="0"/>
        <v>9.9943670727021899E-2</v>
      </c>
      <c r="N9" s="71">
        <f t="shared" si="1"/>
        <v>0.13876504078107205</v>
      </c>
      <c r="O9" s="71">
        <f xml:space="preserve"> 1- N8</f>
        <v>0.96332371808397999</v>
      </c>
    </row>
    <row r="10" spans="1:15" x14ac:dyDescent="0.3">
      <c r="B10" s="24">
        <f t="shared" ref="B10:B17" si="4" xml:space="preserve"> B9 + 1</f>
        <v>2</v>
      </c>
      <c r="C10" s="71">
        <f t="shared" ref="C10:C17" si="5" xml:space="preserve"> _xlfn.BINOM.DIST($B10, $C$5, $C$6,0)</f>
        <v>0.22930192069860203</v>
      </c>
      <c r="D10" s="71">
        <f t="shared" ref="D10:D17" si="6" xml:space="preserve"> _xlfn.BINOM.DIST($B10, $C$5, $C$6, 1)</f>
        <v>0.36610683271237332</v>
      </c>
      <c r="E10" s="71">
        <f t="shared" ref="E10:E17" si="7" xml:space="preserve"> 1 - _xlfn.BINOM.DIST($B9, $C$5, $C$6, 1)</f>
        <v>0.86319508798622868</v>
      </c>
      <c r="G10" s="24">
        <f t="shared" ref="G10:G17" si="8" xml:space="preserve"> G9 + 1</f>
        <v>2</v>
      </c>
      <c r="H10" s="71">
        <f t="shared" si="2"/>
        <v>0.22097372157807829</v>
      </c>
      <c r="I10" s="71">
        <f t="shared" si="3"/>
        <v>0.41410799902058204</v>
      </c>
      <c r="J10" s="71">
        <f t="shared" ref="J10:J18" si="9" xml:space="preserve"> 1- _xlfn.POISSON.DIST($G9, $H$6, 1)</f>
        <v>0.80686572255749611</v>
      </c>
      <c r="L10" s="24">
        <f t="shared" ref="L10:L17" si="10" xml:space="preserve"> L9 + 1</f>
        <v>2</v>
      </c>
      <c r="M10" s="71">
        <f t="shared" si="0"/>
        <v>0.21483704011464369</v>
      </c>
      <c r="N10" s="71">
        <f t="shared" si="1"/>
        <v>0.3515503223226436</v>
      </c>
      <c r="O10" s="71">
        <f t="shared" ref="O10:O17" si="11" xml:space="preserve"> 1- N9</f>
        <v>0.8612349592189279</v>
      </c>
    </row>
    <row r="11" spans="1:15" x14ac:dyDescent="0.3">
      <c r="B11" s="24">
        <f t="shared" si="4"/>
        <v>3</v>
      </c>
      <c r="C11" s="71">
        <f t="shared" si="5"/>
        <v>0.27301587133406602</v>
      </c>
      <c r="D11" s="71">
        <f t="shared" si="6"/>
        <v>0.63912270404643923</v>
      </c>
      <c r="E11" s="71">
        <f t="shared" si="7"/>
        <v>0.63389316728762668</v>
      </c>
      <c r="G11" s="24">
        <f t="shared" si="8"/>
        <v>3</v>
      </c>
      <c r="H11" s="71">
        <f t="shared" si="2"/>
        <v>0.22398016676961671</v>
      </c>
      <c r="I11" s="71">
        <f t="shared" si="3"/>
        <v>0.63808816579019867</v>
      </c>
      <c r="J11" s="71">
        <f t="shared" si="9"/>
        <v>0.58589200097941796</v>
      </c>
      <c r="L11" s="24">
        <f t="shared" si="10"/>
        <v>3</v>
      </c>
      <c r="M11" s="71">
        <f t="shared" si="0"/>
        <v>0.28103678308680008</v>
      </c>
      <c r="N11" s="71">
        <f t="shared" si="1"/>
        <v>0.62688257445449791</v>
      </c>
      <c r="O11" s="71">
        <f t="shared" si="11"/>
        <v>0.6484496776773564</v>
      </c>
    </row>
    <row r="12" spans="1:15" x14ac:dyDescent="0.3">
      <c r="B12" s="24">
        <f t="shared" si="4"/>
        <v>4</v>
      </c>
      <c r="C12" s="71">
        <f t="shared" si="5"/>
        <v>0.20896933987384853</v>
      </c>
      <c r="D12" s="71">
        <f t="shared" si="6"/>
        <v>0.8480920439202877</v>
      </c>
      <c r="E12" s="71">
        <f t="shared" si="7"/>
        <v>0.36087729595356077</v>
      </c>
      <c r="G12" s="24">
        <f t="shared" si="8"/>
        <v>4</v>
      </c>
      <c r="H12" s="71">
        <f t="shared" si="2"/>
        <v>0.17027063698302497</v>
      </c>
      <c r="I12" s="71">
        <f t="shared" si="3"/>
        <v>0.80835880277322381</v>
      </c>
      <c r="J12" s="71">
        <f t="shared" si="9"/>
        <v>0.36191183420980133</v>
      </c>
      <c r="L12" s="24">
        <f t="shared" si="10"/>
        <v>4</v>
      </c>
      <c r="M12" s="71">
        <f t="shared" si="0"/>
        <v>0.22372643999558575</v>
      </c>
      <c r="N12" s="71">
        <f t="shared" si="1"/>
        <v>0.84810838368577834</v>
      </c>
      <c r="O12" s="71">
        <f t="shared" si="11"/>
        <v>0.37311742554550209</v>
      </c>
    </row>
    <row r="13" spans="1:15" x14ac:dyDescent="0.3">
      <c r="B13" s="24">
        <f t="shared" si="4"/>
        <v>5</v>
      </c>
      <c r="C13" s="71">
        <f t="shared" si="5"/>
        <v>0.10663161520960075</v>
      </c>
      <c r="D13" s="71">
        <f t="shared" si="6"/>
        <v>0.95472365912988855</v>
      </c>
      <c r="E13" s="71">
        <f t="shared" si="7"/>
        <v>0.1519079560797123</v>
      </c>
      <c r="G13" s="24">
        <f t="shared" si="8"/>
        <v>5</v>
      </c>
      <c r="H13" s="71">
        <f t="shared" si="2"/>
        <v>0.10355234657334984</v>
      </c>
      <c r="I13" s="71">
        <f t="shared" si="3"/>
        <v>0.91191114934657369</v>
      </c>
      <c r="J13" s="71">
        <f t="shared" si="9"/>
        <v>0.19164119722677619</v>
      </c>
      <c r="L13" s="24">
        <f t="shared" si="10"/>
        <v>5</v>
      </c>
      <c r="M13" s="71">
        <f t="shared" si="0"/>
        <v>0.10838560337492972</v>
      </c>
      <c r="N13" s="71">
        <f t="shared" si="1"/>
        <v>0.95846109416344083</v>
      </c>
      <c r="O13" s="71">
        <f t="shared" si="11"/>
        <v>0.15189161631422166</v>
      </c>
    </row>
    <row r="14" spans="1:15" x14ac:dyDescent="0.3">
      <c r="B14" s="24">
        <f t="shared" si="4"/>
        <v>6</v>
      </c>
      <c r="C14" s="71">
        <f t="shared" si="5"/>
        <v>3.6274225265366444E-2</v>
      </c>
      <c r="D14" s="71">
        <f t="shared" si="6"/>
        <v>0.99099788439525494</v>
      </c>
      <c r="E14" s="71">
        <f t="shared" si="7"/>
        <v>4.5276340870111453E-2</v>
      </c>
      <c r="G14" s="24">
        <f t="shared" si="8"/>
        <v>6</v>
      </c>
      <c r="H14" s="71">
        <f t="shared" si="2"/>
        <v>5.2480611018466405E-2</v>
      </c>
      <c r="I14" s="71">
        <f t="shared" si="3"/>
        <v>0.96439176036504004</v>
      </c>
      <c r="J14" s="71">
        <f t="shared" si="9"/>
        <v>8.8088850653426309E-2</v>
      </c>
      <c r="L14" s="24">
        <f t="shared" si="10"/>
        <v>6</v>
      </c>
      <c r="M14" s="71">
        <f t="shared" si="0"/>
        <v>3.1954058677000609E-2</v>
      </c>
      <c r="N14" s="71">
        <f t="shared" si="1"/>
        <v>0.99261248141893077</v>
      </c>
      <c r="O14" s="71">
        <f t="shared" si="11"/>
        <v>4.153890583655917E-2</v>
      </c>
    </row>
    <row r="15" spans="1:15" x14ac:dyDescent="0.3">
      <c r="B15" s="24">
        <f t="shared" si="4"/>
        <v>7</v>
      </c>
      <c r="C15" s="71">
        <f t="shared" si="5"/>
        <v>7.9327684411050915E-3</v>
      </c>
      <c r="D15" s="71">
        <f t="shared" si="6"/>
        <v>0.99893065283636007</v>
      </c>
      <c r="E15" s="71">
        <f t="shared" si="7"/>
        <v>9.0021156047450646E-3</v>
      </c>
      <c r="G15" s="24">
        <f t="shared" si="8"/>
        <v>7</v>
      </c>
      <c r="H15" s="71">
        <f t="shared" si="2"/>
        <v>2.2797699830179288E-2</v>
      </c>
      <c r="I15" s="71">
        <f t="shared" si="3"/>
        <v>0.98718946019521936</v>
      </c>
      <c r="J15" s="71">
        <f t="shared" si="9"/>
        <v>3.5608239634959959E-2</v>
      </c>
      <c r="L15" s="24">
        <f t="shared" si="10"/>
        <v>7</v>
      </c>
      <c r="M15" s="71">
        <f t="shared" si="0"/>
        <v>5.7329822638519249E-3</v>
      </c>
      <c r="N15" s="71">
        <f t="shared" si="1"/>
        <v>0.99916270741035718</v>
      </c>
      <c r="O15" s="71">
        <f t="shared" si="11"/>
        <v>7.3875185810692301E-3</v>
      </c>
    </row>
    <row r="16" spans="1:15" x14ac:dyDescent="0.3">
      <c r="B16" s="24">
        <f t="shared" si="4"/>
        <v>8</v>
      </c>
      <c r="C16" s="141">
        <f t="shared" si="5"/>
        <v>1.0119713165450859E-3</v>
      </c>
      <c r="D16" s="71">
        <f t="shared" si="6"/>
        <v>0.99994262415290525</v>
      </c>
      <c r="E16" s="141">
        <f t="shared" si="7"/>
        <v>1.0693471636399332E-3</v>
      </c>
      <c r="G16" s="24">
        <f t="shared" si="8"/>
        <v>8</v>
      </c>
      <c r="H16" s="71">
        <f t="shared" si="2"/>
        <v>8.6654522313691796E-3</v>
      </c>
      <c r="I16" s="71">
        <f t="shared" si="3"/>
        <v>0.99585491242658852</v>
      </c>
      <c r="J16" s="71">
        <f t="shared" si="9"/>
        <v>1.2810539804780641E-2</v>
      </c>
      <c r="L16" s="24">
        <f t="shared" si="10"/>
        <v>8</v>
      </c>
      <c r="M16" s="71">
        <f t="shared" si="0"/>
        <v>6.2594375258124614E-4</v>
      </c>
      <c r="N16" s="71">
        <f t="shared" si="1"/>
        <v>0.9999402962091255</v>
      </c>
      <c r="O16" s="71">
        <f t="shared" si="11"/>
        <v>8.3729258964282405E-4</v>
      </c>
    </row>
    <row r="17" spans="2:15" x14ac:dyDescent="0.3">
      <c r="B17" s="171">
        <f t="shared" si="4"/>
        <v>9</v>
      </c>
      <c r="C17" s="174">
        <f t="shared" si="5"/>
        <v>5.7375847094831677E-5</v>
      </c>
      <c r="D17" s="172">
        <f t="shared" si="6"/>
        <v>1</v>
      </c>
      <c r="E17" s="174">
        <f t="shared" si="7"/>
        <v>5.7375847094753851E-5</v>
      </c>
      <c r="G17" s="24">
        <f t="shared" si="8"/>
        <v>9</v>
      </c>
      <c r="H17" s="71">
        <f t="shared" si="2"/>
        <v>2.9277831802131684E-3</v>
      </c>
      <c r="I17" s="71">
        <f t="shared" si="3"/>
        <v>0.99878269560680155</v>
      </c>
      <c r="J17" s="71">
        <f t="shared" si="9"/>
        <v>4.1450875734114767E-3</v>
      </c>
      <c r="L17" s="171">
        <f t="shared" si="10"/>
        <v>9</v>
      </c>
      <c r="M17" s="172">
        <f t="shared" si="0"/>
        <v>4.1590118838101665E-5</v>
      </c>
      <c r="N17" s="172">
        <f t="shared" si="1"/>
        <v>0.99999734416283159</v>
      </c>
      <c r="O17" s="172">
        <f t="shared" si="11"/>
        <v>5.9703790874499063E-5</v>
      </c>
    </row>
    <row r="18" spans="2:15" x14ac:dyDescent="0.3">
      <c r="G18" s="24">
        <v>10</v>
      </c>
      <c r="H18" s="141">
        <f t="shared" si="2"/>
        <v>8.9028508949339055E-4</v>
      </c>
      <c r="I18" s="141">
        <f t="shared" si="3"/>
        <v>0.99967298069629495</v>
      </c>
      <c r="J18" s="141">
        <f t="shared" si="9"/>
        <v>1.2173043931984484E-3</v>
      </c>
      <c r="L18" s="24"/>
      <c r="M18" s="71"/>
      <c r="N18" s="71"/>
      <c r="O18" s="71"/>
    </row>
    <row r="19" spans="2:15" x14ac:dyDescent="0.3">
      <c r="G19" s="24">
        <v>11</v>
      </c>
      <c r="H19" s="141">
        <f t="shared" si="2"/>
        <v>2.4610849412711583E-4</v>
      </c>
      <c r="I19" s="141">
        <f t="shared" si="3"/>
        <v>0.99991908919042216</v>
      </c>
      <c r="J19" s="141">
        <f t="shared" ref="J19:J20" si="12" xml:space="preserve"> 1- _xlfn.POISSON.DIST($G18, $H$6, 1)</f>
        <v>3.2701930370504506E-4</v>
      </c>
      <c r="L19" s="24"/>
      <c r="M19" s="71"/>
      <c r="N19" s="71"/>
      <c r="O19" s="71"/>
    </row>
    <row r="20" spans="2:15" x14ac:dyDescent="0.3">
      <c r="G20" s="171">
        <v>12</v>
      </c>
      <c r="H20" s="174">
        <f t="shared" si="2"/>
        <v>6.2364227253299649E-5</v>
      </c>
      <c r="I20" s="174">
        <f t="shared" si="3"/>
        <v>0.99998145341767541</v>
      </c>
      <c r="J20" s="174">
        <f t="shared" si="12"/>
        <v>8.0910809577838805E-5</v>
      </c>
      <c r="L20" s="39"/>
      <c r="M20" s="71"/>
      <c r="N20" s="71"/>
      <c r="O20" s="71"/>
    </row>
    <row r="21" spans="2:15" x14ac:dyDescent="0.3">
      <c r="L21" s="8"/>
    </row>
    <row r="22" spans="2:15" x14ac:dyDescent="0.3">
      <c r="L22" s="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baseColWidth="10" defaultRowHeight="14.4" x14ac:dyDescent="0.3"/>
  <cols>
    <col min="2" max="5" width="11.5546875" style="24"/>
  </cols>
  <sheetData>
    <row r="1" spans="1:6" ht="22.8" x14ac:dyDescent="0.4">
      <c r="A1" s="1" t="s">
        <v>304</v>
      </c>
    </row>
    <row r="2" spans="1:6" ht="22.8" x14ac:dyDescent="0.4">
      <c r="A2" s="1"/>
    </row>
    <row r="3" spans="1:6" ht="15" thickBot="1" x14ac:dyDescent="0.35">
      <c r="B3" s="34" t="s">
        <v>307</v>
      </c>
      <c r="D3" s="34" t="s">
        <v>305</v>
      </c>
      <c r="E3" s="34" t="s">
        <v>306</v>
      </c>
      <c r="F3" s="34" t="s">
        <v>306</v>
      </c>
    </row>
    <row r="4" spans="1:6" x14ac:dyDescent="0.3">
      <c r="B4" s="24">
        <v>4</v>
      </c>
      <c r="D4" s="24">
        <f xml:space="preserve"> B4</f>
        <v>4</v>
      </c>
      <c r="E4" s="24">
        <f xml:space="preserve"> $B$4</f>
        <v>4</v>
      </c>
      <c r="F4" s="24">
        <f xml:space="preserve"> $B$4</f>
        <v>4</v>
      </c>
    </row>
    <row r="5" spans="1:6" x14ac:dyDescent="0.3">
      <c r="B5" s="24">
        <v>5</v>
      </c>
      <c r="D5" s="24">
        <f t="shared" ref="D5:D9" si="0" xml:space="preserve"> B5</f>
        <v>5</v>
      </c>
      <c r="E5" s="24">
        <f t="shared" ref="E5:F9" si="1" xml:space="preserve"> $B$4</f>
        <v>4</v>
      </c>
      <c r="F5" s="24">
        <f t="shared" si="1"/>
        <v>4</v>
      </c>
    </row>
    <row r="6" spans="1:6" x14ac:dyDescent="0.3">
      <c r="B6" s="24">
        <v>6</v>
      </c>
      <c r="D6" s="24">
        <f t="shared" si="0"/>
        <v>6</v>
      </c>
      <c r="E6" s="24">
        <f t="shared" si="1"/>
        <v>4</v>
      </c>
      <c r="F6" s="24">
        <f t="shared" si="1"/>
        <v>4</v>
      </c>
    </row>
    <row r="7" spans="1:6" x14ac:dyDescent="0.3">
      <c r="B7" s="24">
        <v>7</v>
      </c>
      <c r="D7" s="24">
        <f t="shared" si="0"/>
        <v>7</v>
      </c>
      <c r="E7" s="24">
        <f t="shared" si="1"/>
        <v>4</v>
      </c>
      <c r="F7" s="24">
        <f t="shared" si="1"/>
        <v>4</v>
      </c>
    </row>
    <row r="8" spans="1:6" x14ac:dyDescent="0.3">
      <c r="B8" s="24">
        <v>8</v>
      </c>
      <c r="D8" s="24">
        <f t="shared" si="0"/>
        <v>8</v>
      </c>
      <c r="E8" s="24">
        <f t="shared" si="1"/>
        <v>4</v>
      </c>
      <c r="F8" s="24">
        <f t="shared" si="1"/>
        <v>4</v>
      </c>
    </row>
    <row r="9" spans="1:6" x14ac:dyDescent="0.3">
      <c r="B9" s="24">
        <v>9</v>
      </c>
      <c r="D9" s="24">
        <f t="shared" si="0"/>
        <v>9</v>
      </c>
      <c r="E9" s="24">
        <f t="shared" si="1"/>
        <v>4</v>
      </c>
      <c r="F9" s="24">
        <f t="shared" si="1"/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workbookViewId="0"/>
  </sheetViews>
  <sheetFormatPr baseColWidth="10" defaultRowHeight="14.4" x14ac:dyDescent="0.3"/>
  <sheetData>
    <row r="1" spans="1:7" ht="22.8" x14ac:dyDescent="0.4">
      <c r="A1" s="1" t="s">
        <v>25</v>
      </c>
    </row>
    <row r="3" spans="1:7" x14ac:dyDescent="0.3">
      <c r="B3" t="s">
        <v>27</v>
      </c>
      <c r="C3">
        <v>167</v>
      </c>
    </row>
    <row r="4" spans="1:7" x14ac:dyDescent="0.3">
      <c r="B4" s="24" t="s">
        <v>28</v>
      </c>
      <c r="C4">
        <v>6.5</v>
      </c>
    </row>
    <row r="5" spans="1:7" x14ac:dyDescent="0.3">
      <c r="C5" s="4"/>
    </row>
    <row r="6" spans="1:7" x14ac:dyDescent="0.3">
      <c r="C6" s="4"/>
    </row>
    <row r="7" spans="1:7" ht="18" thickBot="1" x14ac:dyDescent="0.4">
      <c r="E7" s="32" t="s">
        <v>0</v>
      </c>
      <c r="F7" s="32"/>
    </row>
    <row r="8" spans="1:7" ht="15.6" thickTop="1" thickBot="1" x14ac:dyDescent="0.35"/>
    <row r="9" spans="1:7" ht="15" thickBot="1" x14ac:dyDescent="0.35">
      <c r="B9" s="3" t="s">
        <v>26</v>
      </c>
      <c r="C9" s="3" t="s">
        <v>29</v>
      </c>
      <c r="E9" s="9" t="s">
        <v>43</v>
      </c>
      <c r="F9" s="10" t="s">
        <v>44</v>
      </c>
      <c r="G9" s="19" t="s">
        <v>46</v>
      </c>
    </row>
    <row r="10" spans="1:7" x14ac:dyDescent="0.3">
      <c r="B10" s="25">
        <f ca="1" xml:space="preserve"> RAND()</f>
        <v>0.27678327102530831</v>
      </c>
      <c r="C10" s="4">
        <f ca="1" xml:space="preserve"> _xlfn.NORM.INV(B10, $C$3, $C$4)</f>
        <v>163.14924247577372</v>
      </c>
      <c r="E10" s="27" t="s">
        <v>30</v>
      </c>
      <c r="F10" s="28">
        <f ca="1" xml:space="preserve"> COUNTIF(C$10:C$209, "&lt;"&amp;G10)</f>
        <v>1</v>
      </c>
      <c r="G10">
        <v>150</v>
      </c>
    </row>
    <row r="11" spans="1:7" x14ac:dyDescent="0.3">
      <c r="B11" s="25">
        <f t="shared" ref="B11:B74" ca="1" si="0" xml:space="preserve"> RAND()</f>
        <v>0.59398909865974359</v>
      </c>
      <c r="C11" s="4">
        <f t="shared" ref="C11:C74" ca="1" si="1" xml:space="preserve"> _xlfn.NORM.INV(B11, $C$3, $C$4)</f>
        <v>168.5458208086738</v>
      </c>
      <c r="E11" s="27" t="s">
        <v>32</v>
      </c>
      <c r="F11" s="29">
        <f ca="1" xml:space="preserve"> COUNTIFS(C$10:C$209,"&lt;"&amp; G11, C$10:C$209,"&gt;"&amp; G10)</f>
        <v>1</v>
      </c>
      <c r="G11">
        <f t="shared" ref="G11:G22" si="2" xml:space="preserve"> G10 + G$24</f>
        <v>153</v>
      </c>
    </row>
    <row r="12" spans="1:7" x14ac:dyDescent="0.3">
      <c r="B12" s="25">
        <f t="shared" ca="1" si="0"/>
        <v>0.54232574981671811</v>
      </c>
      <c r="C12" s="4">
        <f ca="1" xml:space="preserve"> _xlfn.NORM.INV(B12, $C$3, $C$4)</f>
        <v>167.6909158464897</v>
      </c>
      <c r="E12" s="27" t="s">
        <v>33</v>
      </c>
      <c r="F12" s="29">
        <f t="shared" ref="F12:F22" ca="1" si="3" xml:space="preserve"> COUNTIFS(C$10:C$209,"&lt;"&amp; G12, C$10:C$209,"&gt;"&amp; G11)</f>
        <v>12</v>
      </c>
      <c r="G12">
        <f t="shared" si="2"/>
        <v>156</v>
      </c>
    </row>
    <row r="13" spans="1:7" x14ac:dyDescent="0.3">
      <c r="B13" s="25">
        <f t="shared" ca="1" si="0"/>
        <v>3.492472997272944E-2</v>
      </c>
      <c r="C13" s="4">
        <f t="shared" ca="1" si="1"/>
        <v>155.21624327454123</v>
      </c>
      <c r="E13" s="27" t="s">
        <v>34</v>
      </c>
      <c r="F13" s="29">
        <f t="shared" ca="1" si="3"/>
        <v>11</v>
      </c>
      <c r="G13">
        <f t="shared" si="2"/>
        <v>159</v>
      </c>
    </row>
    <row r="14" spans="1:7" x14ac:dyDescent="0.3">
      <c r="B14" s="25">
        <f t="shared" ca="1" si="0"/>
        <v>0.91412098553397836</v>
      </c>
      <c r="C14" s="4">
        <f t="shared" ca="1" si="1"/>
        <v>175.88274845971077</v>
      </c>
      <c r="E14" s="27" t="s">
        <v>35</v>
      </c>
      <c r="F14" s="29">
        <f t="shared" ca="1" si="3"/>
        <v>28</v>
      </c>
      <c r="G14">
        <f t="shared" si="2"/>
        <v>162</v>
      </c>
    </row>
    <row r="15" spans="1:7" x14ac:dyDescent="0.3">
      <c r="B15" s="25">
        <f t="shared" ca="1" si="0"/>
        <v>0.47800230319460357</v>
      </c>
      <c r="C15" s="4">
        <f t="shared" ca="1" si="1"/>
        <v>166.64140786939865</v>
      </c>
      <c r="E15" s="27" t="s">
        <v>36</v>
      </c>
      <c r="F15" s="29">
        <f t="shared" ca="1" si="3"/>
        <v>31</v>
      </c>
      <c r="G15">
        <f t="shared" si="2"/>
        <v>165</v>
      </c>
    </row>
    <row r="16" spans="1:7" x14ac:dyDescent="0.3">
      <c r="B16" s="25">
        <f t="shared" ca="1" si="0"/>
        <v>6.3350855962484687E-2</v>
      </c>
      <c r="C16" s="4">
        <f t="shared" ca="1" si="1"/>
        <v>157.07294964361046</v>
      </c>
      <c r="E16" s="27" t="s">
        <v>37</v>
      </c>
      <c r="F16" s="29">
        <f t="shared" ca="1" si="3"/>
        <v>30</v>
      </c>
      <c r="G16">
        <f t="shared" si="2"/>
        <v>168</v>
      </c>
    </row>
    <row r="17" spans="2:7" x14ac:dyDescent="0.3">
      <c r="B17" s="25">
        <f t="shared" ca="1" si="0"/>
        <v>5.1535532822566177E-2</v>
      </c>
      <c r="C17" s="4">
        <f t="shared" ca="1" si="1"/>
        <v>156.40406398291594</v>
      </c>
      <c r="E17" s="27" t="s">
        <v>39</v>
      </c>
      <c r="F17" s="29">
        <f t="shared" ca="1" si="3"/>
        <v>46</v>
      </c>
      <c r="G17">
        <f t="shared" si="2"/>
        <v>171</v>
      </c>
    </row>
    <row r="18" spans="2:7" x14ac:dyDescent="0.3">
      <c r="B18" s="25">
        <f t="shared" ca="1" si="0"/>
        <v>2.4462845133908839E-2</v>
      </c>
      <c r="C18" s="4">
        <f t="shared" ca="1" si="1"/>
        <v>154.19994864857105</v>
      </c>
      <c r="E18" s="27" t="s">
        <v>38</v>
      </c>
      <c r="F18" s="29">
        <f t="shared" ca="1" si="3"/>
        <v>23</v>
      </c>
      <c r="G18">
        <f t="shared" si="2"/>
        <v>174</v>
      </c>
    </row>
    <row r="19" spans="2:7" x14ac:dyDescent="0.3">
      <c r="B19" s="25">
        <f t="shared" ca="1" si="0"/>
        <v>0.2502823299226079</v>
      </c>
      <c r="C19" s="4">
        <f t="shared" ca="1" si="1"/>
        <v>162.62158984698124</v>
      </c>
      <c r="E19" s="27" t="s">
        <v>40</v>
      </c>
      <c r="F19" s="29">
        <f t="shared" ca="1" si="3"/>
        <v>7</v>
      </c>
      <c r="G19">
        <f t="shared" si="2"/>
        <v>177</v>
      </c>
    </row>
    <row r="20" spans="2:7" x14ac:dyDescent="0.3">
      <c r="B20" s="25">
        <f t="shared" ca="1" si="0"/>
        <v>0.67543659128623279</v>
      </c>
      <c r="C20" s="4">
        <f t="shared" ca="1" si="1"/>
        <v>169.95734117829056</v>
      </c>
      <c r="E20" s="27" t="s">
        <v>41</v>
      </c>
      <c r="F20" s="29">
        <f t="shared" ca="1" si="3"/>
        <v>6</v>
      </c>
      <c r="G20">
        <f t="shared" si="2"/>
        <v>180</v>
      </c>
    </row>
    <row r="21" spans="2:7" x14ac:dyDescent="0.3">
      <c r="B21" s="25">
        <f t="shared" ca="1" si="0"/>
        <v>0.20478211608726238</v>
      </c>
      <c r="C21" s="4">
        <f t="shared" ca="1" si="1"/>
        <v>161.63970525172357</v>
      </c>
      <c r="E21" s="27" t="s">
        <v>42</v>
      </c>
      <c r="F21" s="29">
        <f t="shared" ca="1" si="3"/>
        <v>2</v>
      </c>
      <c r="G21">
        <f t="shared" si="2"/>
        <v>183</v>
      </c>
    </row>
    <row r="22" spans="2:7" ht="15" thickBot="1" x14ac:dyDescent="0.35">
      <c r="B22" s="25">
        <f t="shared" ca="1" si="0"/>
        <v>0.3873546437781944</v>
      </c>
      <c r="C22" s="4">
        <f t="shared" ca="1" si="1"/>
        <v>165.13956712380025</v>
      </c>
      <c r="E22" s="30" t="s">
        <v>31</v>
      </c>
      <c r="F22" s="31">
        <f t="shared" ca="1" si="3"/>
        <v>2</v>
      </c>
      <c r="G22">
        <f t="shared" si="2"/>
        <v>186</v>
      </c>
    </row>
    <row r="23" spans="2:7" x14ac:dyDescent="0.3">
      <c r="B23" s="25">
        <f t="shared" ca="1" si="0"/>
        <v>0.51200887997753064</v>
      </c>
      <c r="C23" s="4">
        <f t="shared" ca="1" si="1"/>
        <v>167.1956912457849</v>
      </c>
      <c r="F23" s="26"/>
    </row>
    <row r="24" spans="2:7" x14ac:dyDescent="0.3">
      <c r="B24" s="25">
        <f t="shared" ca="1" si="0"/>
        <v>0.406808155173353</v>
      </c>
      <c r="C24" s="4">
        <f t="shared" ca="1" si="1"/>
        <v>165.46753823644059</v>
      </c>
      <c r="F24" s="33" t="s">
        <v>45</v>
      </c>
      <c r="G24">
        <v>3</v>
      </c>
    </row>
    <row r="25" spans="2:7" x14ac:dyDescent="0.3">
      <c r="B25" s="25">
        <f t="shared" ca="1" si="0"/>
        <v>2.7116889972400027E-2</v>
      </c>
      <c r="C25" s="4">
        <f t="shared" ca="1" si="1"/>
        <v>154.48772972813524</v>
      </c>
      <c r="F25" s="26"/>
    </row>
    <row r="26" spans="2:7" x14ac:dyDescent="0.3">
      <c r="B26" s="25">
        <f t="shared" ca="1" si="0"/>
        <v>0.18963377612714372</v>
      </c>
      <c r="C26" s="4">
        <f t="shared" ca="1" si="1"/>
        <v>161.28489673525297</v>
      </c>
    </row>
    <row r="27" spans="2:7" x14ac:dyDescent="0.3">
      <c r="B27" s="25">
        <f t="shared" ca="1" si="0"/>
        <v>0.89655330361684549</v>
      </c>
      <c r="C27" s="4">
        <f t="shared" ca="1" si="1"/>
        <v>175.2040007219224</v>
      </c>
      <c r="F27" s="26"/>
    </row>
    <row r="28" spans="2:7" x14ac:dyDescent="0.3">
      <c r="B28" s="25">
        <f t="shared" ca="1" si="0"/>
        <v>0.54064093059827467</v>
      </c>
      <c r="C28" s="4">
        <f t="shared" ca="1" si="1"/>
        <v>167.6633155755699</v>
      </c>
      <c r="F28" s="26"/>
    </row>
    <row r="29" spans="2:7" x14ac:dyDescent="0.3">
      <c r="B29" s="25">
        <f t="shared" ca="1" si="0"/>
        <v>0.67049552121238343</v>
      </c>
      <c r="C29" s="4">
        <f t="shared" ca="1" si="1"/>
        <v>169.86833208399258</v>
      </c>
      <c r="F29" s="26"/>
    </row>
    <row r="30" spans="2:7" x14ac:dyDescent="0.3">
      <c r="B30" s="25">
        <f t="shared" ca="1" si="0"/>
        <v>0.26372135079432779</v>
      </c>
      <c r="C30" s="4">
        <f t="shared" ca="1" si="1"/>
        <v>162.89255528914242</v>
      </c>
      <c r="F30" s="25"/>
    </row>
    <row r="31" spans="2:7" x14ac:dyDescent="0.3">
      <c r="B31" s="25">
        <f t="shared" ca="1" si="0"/>
        <v>0.14346789567574592</v>
      </c>
      <c r="C31" s="4">
        <f t="shared" ca="1" si="1"/>
        <v>160.07835977505729</v>
      </c>
      <c r="F31" s="26"/>
    </row>
    <row r="32" spans="2:7" x14ac:dyDescent="0.3">
      <c r="B32" s="25">
        <f t="shared" ca="1" si="0"/>
        <v>0.19324332150177637</v>
      </c>
      <c r="C32" s="4">
        <f t="shared" ca="1" si="1"/>
        <v>161.37095829212248</v>
      </c>
    </row>
    <row r="33" spans="2:6" x14ac:dyDescent="0.3">
      <c r="B33" s="25">
        <f t="shared" ca="1" si="0"/>
        <v>0.85503371439970799</v>
      </c>
      <c r="C33" s="4">
        <f t="shared" ca="1" si="1"/>
        <v>173.87875207276659</v>
      </c>
      <c r="F33" s="26"/>
    </row>
    <row r="34" spans="2:6" x14ac:dyDescent="0.3">
      <c r="B34" s="25">
        <f t="shared" ca="1" si="0"/>
        <v>0.75525524759594309</v>
      </c>
      <c r="C34" s="4">
        <f t="shared" ca="1" si="1"/>
        <v>171.49228649462987</v>
      </c>
      <c r="F34" s="26"/>
    </row>
    <row r="35" spans="2:6" x14ac:dyDescent="0.3">
      <c r="B35" s="25">
        <f t="shared" ca="1" si="0"/>
        <v>0.32450986486164457</v>
      </c>
      <c r="C35" s="4">
        <f t="shared" ca="1" si="1"/>
        <v>164.04169126218869</v>
      </c>
    </row>
    <row r="36" spans="2:6" x14ac:dyDescent="0.3">
      <c r="B36" s="25">
        <f t="shared" ca="1" si="0"/>
        <v>0.81319692125324439</v>
      </c>
      <c r="C36" s="4">
        <f t="shared" ca="1" si="1"/>
        <v>172.78330216946932</v>
      </c>
    </row>
    <row r="37" spans="2:6" x14ac:dyDescent="0.3">
      <c r="B37" s="25">
        <f t="shared" ca="1" si="0"/>
        <v>7.5622882344421605E-3</v>
      </c>
      <c r="C37" s="4">
        <f t="shared" ca="1" si="1"/>
        <v>151.20901530575767</v>
      </c>
    </row>
    <row r="38" spans="2:6" x14ac:dyDescent="0.3">
      <c r="B38" s="25">
        <f t="shared" ca="1" si="0"/>
        <v>0.78067896363509093</v>
      </c>
      <c r="C38" s="4">
        <f t="shared" ca="1" si="1"/>
        <v>172.03417407903581</v>
      </c>
    </row>
    <row r="39" spans="2:6" x14ac:dyDescent="0.3">
      <c r="B39" s="25">
        <f t="shared" ca="1" si="0"/>
        <v>0.35895453722652493</v>
      </c>
      <c r="C39" s="4">
        <f t="shared" ca="1" si="1"/>
        <v>164.65184462425287</v>
      </c>
    </row>
    <row r="40" spans="2:6" x14ac:dyDescent="0.3">
      <c r="B40" s="25">
        <f t="shared" ca="1" si="0"/>
        <v>0.13349637041437723</v>
      </c>
      <c r="C40" s="4">
        <f t="shared" ca="1" si="1"/>
        <v>159.78490518553755</v>
      </c>
    </row>
    <row r="41" spans="2:6" x14ac:dyDescent="0.3">
      <c r="B41" s="25">
        <f t="shared" ca="1" si="0"/>
        <v>7.060866137742472E-2</v>
      </c>
      <c r="C41" s="4">
        <f t="shared" ca="1" si="1"/>
        <v>157.43672599711283</v>
      </c>
    </row>
    <row r="42" spans="2:6" x14ac:dyDescent="0.3">
      <c r="B42" s="25">
        <f t="shared" ca="1" si="0"/>
        <v>0.12888296292478063</v>
      </c>
      <c r="C42" s="4">
        <f t="shared" ca="1" si="1"/>
        <v>159.64403259840543</v>
      </c>
    </row>
    <row r="43" spans="2:6" x14ac:dyDescent="0.3">
      <c r="B43" s="25">
        <f t="shared" ca="1" si="0"/>
        <v>0.82072269933621844</v>
      </c>
      <c r="C43" s="4">
        <f t="shared" ca="1" si="1"/>
        <v>172.96779792910738</v>
      </c>
    </row>
    <row r="44" spans="2:6" x14ac:dyDescent="0.3">
      <c r="B44" s="25">
        <f t="shared" ca="1" si="0"/>
        <v>0.94112259389553865</v>
      </c>
      <c r="C44" s="4">
        <f t="shared" ca="1" si="1"/>
        <v>177.16773733584034</v>
      </c>
    </row>
    <row r="45" spans="2:6" x14ac:dyDescent="0.3">
      <c r="B45" s="25">
        <f t="shared" ca="1" si="0"/>
        <v>0.68851714749212156</v>
      </c>
      <c r="C45" s="4">
        <f t="shared" ca="1" si="1"/>
        <v>170.19573497813406</v>
      </c>
    </row>
    <row r="46" spans="2:6" x14ac:dyDescent="0.3">
      <c r="B46" s="25">
        <f t="shared" ca="1" si="0"/>
        <v>0.59068530944054831</v>
      </c>
      <c r="C46" s="4">
        <f t="shared" ca="1" si="1"/>
        <v>168.4905032956043</v>
      </c>
    </row>
    <row r="47" spans="2:6" x14ac:dyDescent="0.3">
      <c r="B47" s="25">
        <f t="shared" ca="1" si="0"/>
        <v>0.89565565189780616</v>
      </c>
      <c r="C47" s="4">
        <f t="shared" ca="1" si="1"/>
        <v>175.17166582579512</v>
      </c>
    </row>
    <row r="48" spans="2:6" x14ac:dyDescent="0.3">
      <c r="B48" s="25">
        <f t="shared" ca="1" si="0"/>
        <v>0.80823650046527928</v>
      </c>
      <c r="C48" s="4">
        <f t="shared" ca="1" si="1"/>
        <v>172.66420463854487</v>
      </c>
    </row>
    <row r="49" spans="2:3" x14ac:dyDescent="0.3">
      <c r="B49" s="25">
        <f t="shared" ca="1" si="0"/>
        <v>0.2829696648747233</v>
      </c>
      <c r="C49" s="4">
        <f t="shared" ca="1" si="1"/>
        <v>163.26872651465192</v>
      </c>
    </row>
    <row r="50" spans="2:3" x14ac:dyDescent="0.3">
      <c r="B50" s="25">
        <f t="shared" ca="1" si="0"/>
        <v>0.65183378035519812</v>
      </c>
      <c r="C50" s="4">
        <f t="shared" ca="1" si="1"/>
        <v>169.53679425444463</v>
      </c>
    </row>
    <row r="51" spans="2:3" x14ac:dyDescent="0.3">
      <c r="B51" s="25">
        <f t="shared" ca="1" si="0"/>
        <v>0.22281487588648052</v>
      </c>
      <c r="C51" s="4">
        <f t="shared" ca="1" si="1"/>
        <v>162.04231293286608</v>
      </c>
    </row>
    <row r="52" spans="2:3" x14ac:dyDescent="0.3">
      <c r="B52" s="25">
        <f t="shared" ca="1" si="0"/>
        <v>0.65622920193949164</v>
      </c>
      <c r="C52" s="4">
        <f t="shared" ca="1" si="1"/>
        <v>169.61425800972435</v>
      </c>
    </row>
    <row r="53" spans="2:3" x14ac:dyDescent="0.3">
      <c r="B53" s="25">
        <f t="shared" ca="1" si="0"/>
        <v>0.15268759189238146</v>
      </c>
      <c r="C53" s="4">
        <f t="shared" ca="1" si="1"/>
        <v>160.33766525275374</v>
      </c>
    </row>
    <row r="54" spans="2:3" x14ac:dyDescent="0.3">
      <c r="B54" s="25">
        <f t="shared" ca="1" si="0"/>
        <v>0.56845437556653977</v>
      </c>
      <c r="C54" s="4">
        <f t="shared" ca="1" si="1"/>
        <v>168.12086313231336</v>
      </c>
    </row>
    <row r="55" spans="2:3" x14ac:dyDescent="0.3">
      <c r="B55" s="25">
        <f t="shared" ca="1" si="0"/>
        <v>0.69497231583712527</v>
      </c>
      <c r="C55" s="4">
        <f t="shared" ca="1" si="1"/>
        <v>170.31496375534937</v>
      </c>
    </row>
    <row r="56" spans="2:3" x14ac:dyDescent="0.3">
      <c r="B56" s="25">
        <f t="shared" ca="1" si="0"/>
        <v>4.8538256543638192E-2</v>
      </c>
      <c r="C56" s="4">
        <f t="shared" ca="1" si="1"/>
        <v>156.21523276675583</v>
      </c>
    </row>
    <row r="57" spans="2:3" x14ac:dyDescent="0.3">
      <c r="B57" s="25">
        <f t="shared" ca="1" si="0"/>
        <v>5.6741042095731165E-2</v>
      </c>
      <c r="C57" s="4">
        <f t="shared" ca="1" si="1"/>
        <v>156.71222839614438</v>
      </c>
    </row>
    <row r="58" spans="2:3" x14ac:dyDescent="0.3">
      <c r="B58" s="25">
        <f t="shared" ca="1" si="0"/>
        <v>0.24342778024069511</v>
      </c>
      <c r="C58" s="4">
        <f t="shared" ca="1" si="1"/>
        <v>162.48042806396327</v>
      </c>
    </row>
    <row r="59" spans="2:3" x14ac:dyDescent="0.3">
      <c r="B59" s="25">
        <f t="shared" ca="1" si="0"/>
        <v>0.15209159160949859</v>
      </c>
      <c r="C59" s="4">
        <f t="shared" ca="1" si="1"/>
        <v>160.32122372822076</v>
      </c>
    </row>
    <row r="60" spans="2:3" x14ac:dyDescent="0.3">
      <c r="B60" s="25">
        <f t="shared" ca="1" si="0"/>
        <v>0.2842914153635776</v>
      </c>
      <c r="C60" s="4">
        <f t="shared" ca="1" si="1"/>
        <v>163.29409080175586</v>
      </c>
    </row>
    <row r="61" spans="2:3" x14ac:dyDescent="0.3">
      <c r="B61" s="25">
        <f t="shared" ca="1" si="0"/>
        <v>0.51042529031099526</v>
      </c>
      <c r="C61" s="4">
        <f t="shared" ca="1" si="1"/>
        <v>167.16987946601552</v>
      </c>
    </row>
    <row r="62" spans="2:3" x14ac:dyDescent="0.3">
      <c r="B62" s="25">
        <f t="shared" ca="1" si="0"/>
        <v>0.5449057007019088</v>
      </c>
      <c r="C62" s="4">
        <f t="shared" ca="1" si="1"/>
        <v>167.73320426117016</v>
      </c>
    </row>
    <row r="63" spans="2:3" x14ac:dyDescent="0.3">
      <c r="B63" s="25">
        <f t="shared" ca="1" si="0"/>
        <v>3.6548608090061774E-2</v>
      </c>
      <c r="C63" s="4">
        <f t="shared" ca="1" si="1"/>
        <v>155.35054905396544</v>
      </c>
    </row>
    <row r="64" spans="2:3" x14ac:dyDescent="0.3">
      <c r="B64" s="25">
        <f t="shared" ca="1" si="0"/>
        <v>0.47436143207284909</v>
      </c>
      <c r="C64" s="4">
        <f t="shared" ca="1" si="1"/>
        <v>166.58198069833421</v>
      </c>
    </row>
    <row r="65" spans="2:3" x14ac:dyDescent="0.3">
      <c r="B65" s="25">
        <f t="shared" ca="1" si="0"/>
        <v>0.7013219289039454</v>
      </c>
      <c r="C65" s="4">
        <f t="shared" ca="1" si="1"/>
        <v>170.43334109085836</v>
      </c>
    </row>
    <row r="66" spans="2:3" x14ac:dyDescent="0.3">
      <c r="B66" s="25">
        <f t="shared" ca="1" si="0"/>
        <v>0.87262094178336935</v>
      </c>
      <c r="C66" s="4">
        <f t="shared" ca="1" si="1"/>
        <v>174.40264352483547</v>
      </c>
    </row>
    <row r="67" spans="2:3" x14ac:dyDescent="0.3">
      <c r="B67" s="25">
        <f t="shared" ca="1" si="0"/>
        <v>0.33991869326737179</v>
      </c>
      <c r="C67" s="4">
        <f t="shared" ca="1" si="1"/>
        <v>164.31754723763953</v>
      </c>
    </row>
    <row r="68" spans="2:3" x14ac:dyDescent="0.3">
      <c r="B68" s="25">
        <f t="shared" ca="1" si="0"/>
        <v>0.79830556302097566</v>
      </c>
      <c r="C68" s="4">
        <f t="shared" ca="1" si="1"/>
        <v>172.43129714339264</v>
      </c>
    </row>
    <row r="69" spans="2:3" x14ac:dyDescent="0.3">
      <c r="B69" s="25">
        <f t="shared" ca="1" si="0"/>
        <v>0.52645420220990624</v>
      </c>
      <c r="C69" s="4">
        <f t="shared" ca="1" si="1"/>
        <v>167.43133689561057</v>
      </c>
    </row>
    <row r="70" spans="2:3" x14ac:dyDescent="0.3">
      <c r="B70" s="25">
        <f t="shared" ca="1" si="0"/>
        <v>0.25989725343219017</v>
      </c>
      <c r="C70" s="4">
        <f t="shared" ca="1" si="1"/>
        <v>162.81619570222307</v>
      </c>
    </row>
    <row r="71" spans="2:3" x14ac:dyDescent="0.3">
      <c r="B71" s="25">
        <f t="shared" ca="1" si="0"/>
        <v>0.15952284281740847</v>
      </c>
      <c r="C71" s="4">
        <f t="shared" ca="1" si="1"/>
        <v>160.52326419421553</v>
      </c>
    </row>
    <row r="72" spans="2:3" x14ac:dyDescent="0.3">
      <c r="B72" s="25">
        <f t="shared" ca="1" si="0"/>
        <v>0.31048438325009942</v>
      </c>
      <c r="C72" s="4">
        <f t="shared" ca="1" si="1"/>
        <v>163.78589416697923</v>
      </c>
    </row>
    <row r="73" spans="2:3" x14ac:dyDescent="0.3">
      <c r="B73" s="25">
        <f t="shared" ca="1" si="0"/>
        <v>0.97441655569029584</v>
      </c>
      <c r="C73" s="4">
        <f t="shared" ca="1" si="1"/>
        <v>179.67550341959787</v>
      </c>
    </row>
    <row r="74" spans="2:3" x14ac:dyDescent="0.3">
      <c r="B74" s="25">
        <f t="shared" ca="1" si="0"/>
        <v>0.20498172749008292</v>
      </c>
      <c r="C74" s="4">
        <f t="shared" ca="1" si="1"/>
        <v>161.64427336774071</v>
      </c>
    </row>
    <row r="75" spans="2:3" x14ac:dyDescent="0.3">
      <c r="B75" s="25">
        <f t="shared" ref="B75:B138" ca="1" si="4" xml:space="preserve"> RAND()</f>
        <v>0.3726780187955081</v>
      </c>
      <c r="C75" s="4">
        <f t="shared" ref="C75:C138" ca="1" si="5" xml:space="preserve"> _xlfn.NORM.INV(B75, $C$3, $C$4)</f>
        <v>164.88900261102461</v>
      </c>
    </row>
    <row r="76" spans="2:3" x14ac:dyDescent="0.3">
      <c r="B76" s="25">
        <f t="shared" ca="1" si="4"/>
        <v>0.50789424716026044</v>
      </c>
      <c r="C76" s="4">
        <f t="shared" ca="1" si="5"/>
        <v>167.12863002545831</v>
      </c>
    </row>
    <row r="77" spans="2:3" x14ac:dyDescent="0.3">
      <c r="B77" s="25">
        <f t="shared" ca="1" si="4"/>
        <v>0.72547906422039743</v>
      </c>
      <c r="C77" s="4">
        <f t="shared" ca="1" si="5"/>
        <v>170.8947771030048</v>
      </c>
    </row>
    <row r="78" spans="2:3" x14ac:dyDescent="0.3">
      <c r="B78" s="25">
        <f t="shared" ca="1" si="4"/>
        <v>0.10012835004643472</v>
      </c>
      <c r="C78" s="4">
        <f t="shared" ca="1" si="5"/>
        <v>158.67466634863524</v>
      </c>
    </row>
    <row r="79" spans="2:3" x14ac:dyDescent="0.3">
      <c r="B79" s="25">
        <f t="shared" ca="1" si="4"/>
        <v>0.65642978816844533</v>
      </c>
      <c r="C79" s="4">
        <f t="shared" ca="1" si="5"/>
        <v>169.6178018790655</v>
      </c>
    </row>
    <row r="80" spans="2:3" x14ac:dyDescent="0.3">
      <c r="B80" s="25">
        <f t="shared" ca="1" si="4"/>
        <v>0.24195201647241582</v>
      </c>
      <c r="C80" s="4">
        <f t="shared" ca="1" si="5"/>
        <v>162.44975778250441</v>
      </c>
    </row>
    <row r="81" spans="2:3" x14ac:dyDescent="0.3">
      <c r="B81" s="25">
        <f t="shared" ca="1" si="4"/>
        <v>0.72883506507463958</v>
      </c>
      <c r="C81" s="4">
        <f t="shared" ca="1" si="5"/>
        <v>170.96040819020038</v>
      </c>
    </row>
    <row r="82" spans="2:3" x14ac:dyDescent="0.3">
      <c r="B82" s="25">
        <f t="shared" ca="1" si="4"/>
        <v>0.47176118474171125</v>
      </c>
      <c r="C82" s="4">
        <f t="shared" ca="1" si="5"/>
        <v>166.53951772941784</v>
      </c>
    </row>
    <row r="83" spans="2:3" x14ac:dyDescent="0.3">
      <c r="B83" s="25">
        <f t="shared" ca="1" si="4"/>
        <v>0.5561610018021087</v>
      </c>
      <c r="C83" s="4">
        <f t="shared" ca="1" si="5"/>
        <v>167.91807934419887</v>
      </c>
    </row>
    <row r="84" spans="2:3" x14ac:dyDescent="0.3">
      <c r="B84" s="25">
        <f t="shared" ca="1" si="4"/>
        <v>0.34541883677674923</v>
      </c>
      <c r="C84" s="4">
        <f t="shared" ca="1" si="5"/>
        <v>164.41482952583041</v>
      </c>
    </row>
    <row r="85" spans="2:3" x14ac:dyDescent="0.3">
      <c r="B85" s="25">
        <f t="shared" ca="1" si="4"/>
        <v>0.53270072656133383</v>
      </c>
      <c r="C85" s="4">
        <f t="shared" ca="1" si="5"/>
        <v>167.53339371347735</v>
      </c>
    </row>
    <row r="86" spans="2:3" x14ac:dyDescent="0.3">
      <c r="B86" s="25">
        <f t="shared" ca="1" si="4"/>
        <v>0.5980826411104585</v>
      </c>
      <c r="C86" s="4">
        <f t="shared" ca="1" si="5"/>
        <v>168.61451779534411</v>
      </c>
    </row>
    <row r="87" spans="2:3" x14ac:dyDescent="0.3">
      <c r="B87" s="25">
        <f t="shared" ca="1" si="4"/>
        <v>0.79241547546921776</v>
      </c>
      <c r="C87" s="4">
        <f t="shared" ca="1" si="5"/>
        <v>172.2964015519704</v>
      </c>
    </row>
    <row r="88" spans="2:3" x14ac:dyDescent="0.3">
      <c r="B88" s="25">
        <f t="shared" ca="1" si="4"/>
        <v>0.67073540529122322</v>
      </c>
      <c r="C88" s="4">
        <f t="shared" ca="1" si="5"/>
        <v>169.87264085365555</v>
      </c>
    </row>
    <row r="89" spans="2:3" x14ac:dyDescent="0.3">
      <c r="B89" s="25">
        <f t="shared" ca="1" si="4"/>
        <v>0.68164949074315784</v>
      </c>
      <c r="C89" s="4">
        <f t="shared" ca="1" si="5"/>
        <v>170.07005612272417</v>
      </c>
    </row>
    <row r="90" spans="2:3" x14ac:dyDescent="0.3">
      <c r="B90" s="25">
        <f t="shared" ca="1" si="4"/>
        <v>0.30828748314266285</v>
      </c>
      <c r="C90" s="4">
        <f t="shared" ca="1" si="5"/>
        <v>163.74538253279238</v>
      </c>
    </row>
    <row r="91" spans="2:3" x14ac:dyDescent="0.3">
      <c r="B91" s="25">
        <f t="shared" ca="1" si="4"/>
        <v>3.9039556715429469E-2</v>
      </c>
      <c r="C91" s="4">
        <f t="shared" ca="1" si="5"/>
        <v>155.5473776141603</v>
      </c>
    </row>
    <row r="92" spans="2:3" x14ac:dyDescent="0.3">
      <c r="B92" s="25">
        <f t="shared" ca="1" si="4"/>
        <v>8.3077979443593408E-2</v>
      </c>
      <c r="C92" s="4">
        <f t="shared" ca="1" si="5"/>
        <v>157.99969944737049</v>
      </c>
    </row>
    <row r="93" spans="2:3" x14ac:dyDescent="0.3">
      <c r="B93" s="25">
        <f t="shared" ca="1" si="4"/>
        <v>0.77221018574901512</v>
      </c>
      <c r="C93" s="4">
        <f t="shared" ca="1" si="5"/>
        <v>171.84994464942454</v>
      </c>
    </row>
    <row r="94" spans="2:3" x14ac:dyDescent="0.3">
      <c r="B94" s="25">
        <f t="shared" ca="1" si="4"/>
        <v>0.45064240505556707</v>
      </c>
      <c r="C94" s="4">
        <f t="shared" ca="1" si="5"/>
        <v>166.19374990000077</v>
      </c>
    </row>
    <row r="95" spans="2:3" x14ac:dyDescent="0.3">
      <c r="B95" s="25">
        <f t="shared" ca="1" si="4"/>
        <v>0.78534683065630306</v>
      </c>
      <c r="C95" s="4">
        <f t="shared" ca="1" si="5"/>
        <v>172.13746487955871</v>
      </c>
    </row>
    <row r="96" spans="2:3" x14ac:dyDescent="0.3">
      <c r="B96" s="25">
        <f t="shared" ca="1" si="4"/>
        <v>7.9483767625781909E-2</v>
      </c>
      <c r="C96" s="4">
        <f t="shared" ca="1" si="5"/>
        <v>157.84440880619536</v>
      </c>
    </row>
    <row r="97" spans="2:3" x14ac:dyDescent="0.3">
      <c r="B97" s="25">
        <f t="shared" ca="1" si="4"/>
        <v>0.30287715200070864</v>
      </c>
      <c r="C97" s="4">
        <f t="shared" ca="1" si="5"/>
        <v>163.64506832846612</v>
      </c>
    </row>
    <row r="98" spans="2:3" x14ac:dyDescent="0.3">
      <c r="B98" s="25">
        <f t="shared" ca="1" si="4"/>
        <v>0.3570599786878792</v>
      </c>
      <c r="C98" s="4">
        <f t="shared" ca="1" si="5"/>
        <v>164.61886467915949</v>
      </c>
    </row>
    <row r="99" spans="2:3" x14ac:dyDescent="0.3">
      <c r="B99" s="25">
        <f t="shared" ca="1" si="4"/>
        <v>0.57554824286095152</v>
      </c>
      <c r="C99" s="4">
        <f t="shared" ca="1" si="5"/>
        <v>168.23836472081649</v>
      </c>
    </row>
    <row r="100" spans="2:3" x14ac:dyDescent="0.3">
      <c r="B100" s="25">
        <f t="shared" ca="1" si="4"/>
        <v>0.9110664084818918</v>
      </c>
      <c r="C100" s="4">
        <f t="shared" ca="1" si="5"/>
        <v>175.75778212331593</v>
      </c>
    </row>
    <row r="101" spans="2:3" x14ac:dyDescent="0.3">
      <c r="B101" s="25">
        <f t="shared" ca="1" si="4"/>
        <v>0.1838546818877187</v>
      </c>
      <c r="C101" s="4">
        <f t="shared" ca="1" si="5"/>
        <v>161.14497962851397</v>
      </c>
    </row>
    <row r="102" spans="2:3" x14ac:dyDescent="0.3">
      <c r="B102" s="25">
        <f t="shared" ca="1" si="4"/>
        <v>2.063803192132263E-2</v>
      </c>
      <c r="C102" s="4">
        <f t="shared" ca="1" si="5"/>
        <v>153.73514991015003</v>
      </c>
    </row>
    <row r="103" spans="2:3" x14ac:dyDescent="0.3">
      <c r="B103" s="25">
        <f t="shared" ca="1" si="4"/>
        <v>0.93036840271958976</v>
      </c>
      <c r="C103" s="4">
        <f t="shared" ca="1" si="5"/>
        <v>176.61051253526713</v>
      </c>
    </row>
    <row r="104" spans="2:3" x14ac:dyDescent="0.3">
      <c r="B104" s="25">
        <f t="shared" ca="1" si="4"/>
        <v>0.94163398212047245</v>
      </c>
      <c r="C104" s="4">
        <f t="shared" ca="1" si="5"/>
        <v>177.19615472294845</v>
      </c>
    </row>
    <row r="105" spans="2:3" x14ac:dyDescent="0.3">
      <c r="B105" s="25">
        <f t="shared" ca="1" si="4"/>
        <v>0.64613443262468317</v>
      </c>
      <c r="C105" s="4">
        <f t="shared" ca="1" si="5"/>
        <v>169.43688237441259</v>
      </c>
    </row>
    <row r="106" spans="2:3" x14ac:dyDescent="0.3">
      <c r="B106" s="25">
        <f t="shared" ca="1" si="4"/>
        <v>2.3603710717971405E-2</v>
      </c>
      <c r="C106" s="4">
        <f t="shared" ca="1" si="5"/>
        <v>154.10117564739195</v>
      </c>
    </row>
    <row r="107" spans="2:3" x14ac:dyDescent="0.3">
      <c r="B107" s="25">
        <f t="shared" ca="1" si="4"/>
        <v>0.82813533618935042</v>
      </c>
      <c r="C107" s="4">
        <f t="shared" ca="1" si="5"/>
        <v>173.15434506241309</v>
      </c>
    </row>
    <row r="108" spans="2:3" x14ac:dyDescent="0.3">
      <c r="B108" s="25">
        <f t="shared" ca="1" si="4"/>
        <v>9.236642660320793E-2</v>
      </c>
      <c r="C108" s="4">
        <f t="shared" ca="1" si="5"/>
        <v>158.37890288701837</v>
      </c>
    </row>
    <row r="109" spans="2:3" x14ac:dyDescent="0.3">
      <c r="B109" s="25">
        <f t="shared" ca="1" si="4"/>
        <v>1.7975212386093675E-2</v>
      </c>
      <c r="C109" s="4">
        <f t="shared" ca="1" si="5"/>
        <v>153.36632994249189</v>
      </c>
    </row>
    <row r="110" spans="2:3" x14ac:dyDescent="0.3">
      <c r="B110" s="25">
        <f t="shared" ca="1" si="4"/>
        <v>0.76907385451357491</v>
      </c>
      <c r="C110" s="4">
        <f t="shared" ca="1" si="5"/>
        <v>171.78270139105442</v>
      </c>
    </row>
    <row r="111" spans="2:3" x14ac:dyDescent="0.3">
      <c r="B111" s="25">
        <f t="shared" ca="1" si="4"/>
        <v>0.58926068130501086</v>
      </c>
      <c r="C111" s="4">
        <f t="shared" ca="1" si="5"/>
        <v>168.46668331609126</v>
      </c>
    </row>
    <row r="112" spans="2:3" x14ac:dyDescent="0.3">
      <c r="B112" s="25">
        <f t="shared" ca="1" si="4"/>
        <v>0.13659472227807989</v>
      </c>
      <c r="C112" s="4">
        <f t="shared" ca="1" si="5"/>
        <v>159.87764355443502</v>
      </c>
    </row>
    <row r="113" spans="2:3" x14ac:dyDescent="0.3">
      <c r="B113" s="25">
        <f t="shared" ca="1" si="4"/>
        <v>0.94797312574588011</v>
      </c>
      <c r="C113" s="4">
        <f t="shared" ca="1" si="5"/>
        <v>177.56582068821274</v>
      </c>
    </row>
    <row r="114" spans="2:3" x14ac:dyDescent="0.3">
      <c r="B114" s="25">
        <f t="shared" ca="1" si="4"/>
        <v>0.12149925934154193</v>
      </c>
      <c r="C114" s="4">
        <f t="shared" ca="1" si="5"/>
        <v>159.41108911595961</v>
      </c>
    </row>
    <row r="115" spans="2:3" x14ac:dyDescent="0.3">
      <c r="B115" s="25">
        <f t="shared" ca="1" si="4"/>
        <v>0.44259739908253992</v>
      </c>
      <c r="C115" s="4">
        <f t="shared" ca="1" si="5"/>
        <v>166.06148381202146</v>
      </c>
    </row>
    <row r="116" spans="2:3" x14ac:dyDescent="0.3">
      <c r="B116" s="25">
        <f t="shared" ca="1" si="4"/>
        <v>0.68666384188628149</v>
      </c>
      <c r="C116" s="4">
        <f t="shared" ca="1" si="5"/>
        <v>170.16170338076878</v>
      </c>
    </row>
    <row r="117" spans="2:3" x14ac:dyDescent="0.3">
      <c r="B117" s="25">
        <f t="shared" ca="1" si="4"/>
        <v>0.61088040179051173</v>
      </c>
      <c r="C117" s="4">
        <f t="shared" ca="1" si="5"/>
        <v>168.83049360771059</v>
      </c>
    </row>
    <row r="118" spans="2:3" x14ac:dyDescent="0.3">
      <c r="B118" s="25">
        <f t="shared" ca="1" si="4"/>
        <v>0.39148342756213317</v>
      </c>
      <c r="C118" s="4">
        <f t="shared" ca="1" si="5"/>
        <v>165.20954386526182</v>
      </c>
    </row>
    <row r="119" spans="2:3" x14ac:dyDescent="0.3">
      <c r="B119" s="25">
        <f t="shared" ca="1" si="4"/>
        <v>0.12562813917890803</v>
      </c>
      <c r="C119" s="4">
        <f t="shared" ca="1" si="5"/>
        <v>159.54252835696468</v>
      </c>
    </row>
    <row r="120" spans="2:3" x14ac:dyDescent="0.3">
      <c r="B120" s="25">
        <f t="shared" ca="1" si="4"/>
        <v>0.66843582697710902</v>
      </c>
      <c r="C120" s="4">
        <f t="shared" ca="1" si="5"/>
        <v>169.83138768144917</v>
      </c>
    </row>
    <row r="121" spans="2:3" x14ac:dyDescent="0.3">
      <c r="B121" s="25">
        <f t="shared" ca="1" si="4"/>
        <v>8.940657571932531E-2</v>
      </c>
      <c r="C121" s="4">
        <f t="shared" ca="1" si="5"/>
        <v>158.26128088946021</v>
      </c>
    </row>
    <row r="122" spans="2:3" x14ac:dyDescent="0.3">
      <c r="B122" s="25">
        <f t="shared" ca="1" si="4"/>
        <v>0.29180128995789745</v>
      </c>
      <c r="C122" s="4">
        <f t="shared" ca="1" si="5"/>
        <v>163.43715440604751</v>
      </c>
    </row>
    <row r="123" spans="2:3" x14ac:dyDescent="0.3">
      <c r="B123" s="25">
        <f t="shared" ca="1" si="4"/>
        <v>0.21232732572535218</v>
      </c>
      <c r="C123" s="4">
        <f t="shared" ca="1" si="5"/>
        <v>161.81058205045665</v>
      </c>
    </row>
    <row r="124" spans="2:3" x14ac:dyDescent="0.3">
      <c r="B124" s="25">
        <f t="shared" ca="1" si="4"/>
        <v>0.30043412006317272</v>
      </c>
      <c r="C124" s="4">
        <f t="shared" ca="1" si="5"/>
        <v>163.59950974672751</v>
      </c>
    </row>
    <row r="125" spans="2:3" x14ac:dyDescent="0.3">
      <c r="B125" s="25">
        <f t="shared" ca="1" si="4"/>
        <v>0.60496298781014624</v>
      </c>
      <c r="C125" s="4">
        <f t="shared" ca="1" si="5"/>
        <v>168.73039418314062</v>
      </c>
    </row>
    <row r="126" spans="2:3" x14ac:dyDescent="0.3">
      <c r="B126" s="25">
        <f t="shared" ca="1" si="4"/>
        <v>1.8112162636050422E-2</v>
      </c>
      <c r="C126" s="4">
        <f t="shared" ca="1" si="5"/>
        <v>153.38639726123193</v>
      </c>
    </row>
    <row r="127" spans="2:3" x14ac:dyDescent="0.3">
      <c r="B127" s="25">
        <f t="shared" ca="1" si="4"/>
        <v>0.93937192836365735</v>
      </c>
      <c r="C127" s="4">
        <f t="shared" ca="1" si="5"/>
        <v>177.07189689258476</v>
      </c>
    </row>
    <row r="128" spans="2:3" x14ac:dyDescent="0.3">
      <c r="B128" s="25">
        <f t="shared" ca="1" si="4"/>
        <v>0.15259454754384505</v>
      </c>
      <c r="C128" s="4">
        <f t="shared" ca="1" si="5"/>
        <v>160.33510129954445</v>
      </c>
    </row>
    <row r="129" spans="2:3" x14ac:dyDescent="0.3">
      <c r="B129" s="25">
        <f t="shared" ca="1" si="4"/>
        <v>0.94754407059087875</v>
      </c>
      <c r="C129" s="4">
        <f t="shared" ca="1" si="5"/>
        <v>177.53970726649266</v>
      </c>
    </row>
    <row r="130" spans="2:3" x14ac:dyDescent="0.3">
      <c r="B130" s="25">
        <f t="shared" ca="1" si="4"/>
        <v>0.8145359317554558</v>
      </c>
      <c r="C130" s="4">
        <f t="shared" ca="1" si="5"/>
        <v>172.81578513118021</v>
      </c>
    </row>
    <row r="131" spans="2:3" x14ac:dyDescent="0.3">
      <c r="B131" s="25">
        <f t="shared" ca="1" si="4"/>
        <v>0.53040030557151874</v>
      </c>
      <c r="C131" s="4">
        <f t="shared" ca="1" si="5"/>
        <v>167.49579506684353</v>
      </c>
    </row>
    <row r="132" spans="2:3" x14ac:dyDescent="0.3">
      <c r="B132" s="25">
        <f t="shared" ca="1" si="4"/>
        <v>0.60831558731407931</v>
      </c>
      <c r="C132" s="4">
        <f t="shared" ca="1" si="5"/>
        <v>168.78705509232501</v>
      </c>
    </row>
    <row r="133" spans="2:3" x14ac:dyDescent="0.3">
      <c r="B133" s="25">
        <f t="shared" ca="1" si="4"/>
        <v>0.71172124029698758</v>
      </c>
      <c r="C133" s="4">
        <f t="shared" ca="1" si="5"/>
        <v>170.62973094689789</v>
      </c>
    </row>
    <row r="134" spans="2:3" x14ac:dyDescent="0.3">
      <c r="B134" s="25">
        <f t="shared" ca="1" si="4"/>
        <v>0.20720227078001019</v>
      </c>
      <c r="C134" s="4">
        <f t="shared" ca="1" si="5"/>
        <v>161.69491351674588</v>
      </c>
    </row>
    <row r="135" spans="2:3" x14ac:dyDescent="0.3">
      <c r="B135" s="25">
        <f t="shared" ca="1" si="4"/>
        <v>3.9056498100071835E-3</v>
      </c>
      <c r="C135" s="4">
        <f t="shared" ca="1" si="5"/>
        <v>149.70922506102926</v>
      </c>
    </row>
    <row r="136" spans="2:3" x14ac:dyDescent="0.3">
      <c r="B136" s="25">
        <f t="shared" ca="1" si="4"/>
        <v>0.69407741468924233</v>
      </c>
      <c r="C136" s="4">
        <f t="shared" ca="1" si="5"/>
        <v>170.29836884832662</v>
      </c>
    </row>
    <row r="137" spans="2:3" x14ac:dyDescent="0.3">
      <c r="B137" s="25">
        <f t="shared" ca="1" si="4"/>
        <v>0.1100502633718401</v>
      </c>
      <c r="C137" s="4">
        <f t="shared" ca="1" si="5"/>
        <v>159.02930443565037</v>
      </c>
    </row>
    <row r="138" spans="2:3" x14ac:dyDescent="0.3">
      <c r="B138" s="25">
        <f t="shared" ca="1" si="4"/>
        <v>0.21182062090843212</v>
      </c>
      <c r="C138" s="4">
        <f t="shared" ca="1" si="5"/>
        <v>161.79921963294555</v>
      </c>
    </row>
    <row r="139" spans="2:3" x14ac:dyDescent="0.3">
      <c r="B139" s="25">
        <f t="shared" ref="B139:B202" ca="1" si="6" xml:space="preserve"> RAND()</f>
        <v>0.16598802632442022</v>
      </c>
      <c r="C139" s="4">
        <f t="shared" ref="C139:C202" ca="1" si="7" xml:space="preserve"> _xlfn.NORM.INV(B139, $C$3, $C$4)</f>
        <v>160.69408138605638</v>
      </c>
    </row>
    <row r="140" spans="2:3" x14ac:dyDescent="0.3">
      <c r="B140" s="25">
        <f t="shared" ca="1" si="6"/>
        <v>4.2356720676183235E-2</v>
      </c>
      <c r="C140" s="4">
        <f t="shared" ca="1" si="7"/>
        <v>155.79420156220425</v>
      </c>
    </row>
    <row r="141" spans="2:3" x14ac:dyDescent="0.3">
      <c r="B141" s="25">
        <f t="shared" ca="1" si="6"/>
        <v>0.80648008672855254</v>
      </c>
      <c r="C141" s="4">
        <f t="shared" ca="1" si="7"/>
        <v>172.62248771024684</v>
      </c>
    </row>
    <row r="142" spans="2:3" x14ac:dyDescent="0.3">
      <c r="B142" s="25">
        <f t="shared" ca="1" si="6"/>
        <v>0.65050658172424503</v>
      </c>
      <c r="C142" s="4">
        <f t="shared" ca="1" si="7"/>
        <v>169.51347519963858</v>
      </c>
    </row>
    <row r="143" spans="2:3" x14ac:dyDescent="0.3">
      <c r="B143" s="25">
        <f t="shared" ca="1" si="6"/>
        <v>0.72891459054738905</v>
      </c>
      <c r="C143" s="4">
        <f t="shared" ca="1" si="7"/>
        <v>170.96196829854145</v>
      </c>
    </row>
    <row r="144" spans="2:3" x14ac:dyDescent="0.3">
      <c r="B144" s="25">
        <f t="shared" ca="1" si="6"/>
        <v>0.78150846154731646</v>
      </c>
      <c r="C144" s="4">
        <f t="shared" ca="1" si="7"/>
        <v>172.05243587426818</v>
      </c>
    </row>
    <row r="145" spans="2:3" x14ac:dyDescent="0.3">
      <c r="B145" s="25">
        <f t="shared" ca="1" si="6"/>
        <v>0.18069818477279842</v>
      </c>
      <c r="C145" s="4">
        <f t="shared" ca="1" si="7"/>
        <v>161.0674008941665</v>
      </c>
    </row>
    <row r="146" spans="2:3" x14ac:dyDescent="0.3">
      <c r="B146" s="25">
        <f t="shared" ca="1" si="6"/>
        <v>0.66405858505691306</v>
      </c>
      <c r="C146" s="4">
        <f t="shared" ca="1" si="7"/>
        <v>169.75317477427549</v>
      </c>
    </row>
    <row r="147" spans="2:3" x14ac:dyDescent="0.3">
      <c r="B147" s="25">
        <f t="shared" ca="1" si="6"/>
        <v>0.75290649007054622</v>
      </c>
      <c r="C147" s="4">
        <f t="shared" ca="1" si="7"/>
        <v>171.44381951092714</v>
      </c>
    </row>
    <row r="148" spans="2:3" x14ac:dyDescent="0.3">
      <c r="B148" s="25">
        <f t="shared" ca="1" si="6"/>
        <v>0.45074547623940475</v>
      </c>
      <c r="C148" s="4">
        <f t="shared" ca="1" si="7"/>
        <v>166.1954421887838</v>
      </c>
    </row>
    <row r="149" spans="2:3" x14ac:dyDescent="0.3">
      <c r="B149" s="25">
        <f t="shared" ca="1" si="6"/>
        <v>0.59529511139084634</v>
      </c>
      <c r="C149" s="4">
        <f t="shared" ca="1" si="7"/>
        <v>168.56771892875176</v>
      </c>
    </row>
    <row r="150" spans="2:3" x14ac:dyDescent="0.3">
      <c r="B150" s="25">
        <f t="shared" ca="1" si="6"/>
        <v>0.99487317941123243</v>
      </c>
      <c r="C150" s="4">
        <f t="shared" ca="1" si="7"/>
        <v>183.68651530785328</v>
      </c>
    </row>
    <row r="151" spans="2:3" x14ac:dyDescent="0.3">
      <c r="B151" s="25">
        <f t="shared" ca="1" si="6"/>
        <v>0.141656820549661</v>
      </c>
      <c r="C151" s="4">
        <f t="shared" ca="1" si="7"/>
        <v>160.02611603179759</v>
      </c>
    </row>
    <row r="152" spans="2:3" x14ac:dyDescent="0.3">
      <c r="B152" s="25">
        <f t="shared" ca="1" si="6"/>
        <v>0.21437663334105184</v>
      </c>
      <c r="C152" s="4">
        <f t="shared" ca="1" si="7"/>
        <v>161.85637528085306</v>
      </c>
    </row>
    <row r="153" spans="2:3" x14ac:dyDescent="0.3">
      <c r="B153" s="25">
        <f t="shared" ca="1" si="6"/>
        <v>0.72119519693745526</v>
      </c>
      <c r="C153" s="4">
        <f t="shared" ca="1" si="7"/>
        <v>170.81157231252149</v>
      </c>
    </row>
    <row r="154" spans="2:3" x14ac:dyDescent="0.3">
      <c r="B154" s="25">
        <f t="shared" ca="1" si="6"/>
        <v>0.36498543579780096</v>
      </c>
      <c r="C154" s="4">
        <f t="shared" ca="1" si="7"/>
        <v>164.75643218633627</v>
      </c>
    </row>
    <row r="155" spans="2:3" x14ac:dyDescent="0.3">
      <c r="B155" s="25">
        <f t="shared" ca="1" si="6"/>
        <v>0.70030272358932522</v>
      </c>
      <c r="C155" s="4">
        <f t="shared" ca="1" si="7"/>
        <v>170.41426394441777</v>
      </c>
    </row>
    <row r="156" spans="2:3" x14ac:dyDescent="0.3">
      <c r="B156" s="25">
        <f t="shared" ca="1" si="6"/>
        <v>0.42735744921247276</v>
      </c>
      <c r="C156" s="4">
        <f t="shared" ca="1" si="7"/>
        <v>165.80981141732804</v>
      </c>
    </row>
    <row r="157" spans="2:3" x14ac:dyDescent="0.3">
      <c r="B157" s="25">
        <f t="shared" ca="1" si="6"/>
        <v>0.78067237591596206</v>
      </c>
      <c r="C157" s="4">
        <f t="shared" ca="1" si="7"/>
        <v>172.03402920634886</v>
      </c>
    </row>
    <row r="158" spans="2:3" x14ac:dyDescent="0.3">
      <c r="B158" s="25">
        <f t="shared" ca="1" si="6"/>
        <v>0.71792993361470603</v>
      </c>
      <c r="C158" s="4">
        <f t="shared" ca="1" si="7"/>
        <v>170.7485692375889</v>
      </c>
    </row>
    <row r="159" spans="2:3" x14ac:dyDescent="0.3">
      <c r="B159" s="25">
        <f t="shared" ca="1" si="6"/>
        <v>0.44284100778702096</v>
      </c>
      <c r="C159" s="4">
        <f t="shared" ca="1" si="7"/>
        <v>166.06549436060698</v>
      </c>
    </row>
    <row r="160" spans="2:3" x14ac:dyDescent="0.3">
      <c r="B160" s="25">
        <f t="shared" ca="1" si="6"/>
        <v>0.54630565157927113</v>
      </c>
      <c r="C160" s="4">
        <f t="shared" ca="1" si="7"/>
        <v>167.75616397588254</v>
      </c>
    </row>
    <row r="161" spans="2:3" x14ac:dyDescent="0.3">
      <c r="B161" s="25">
        <f t="shared" ca="1" si="6"/>
        <v>0.40165628846546308</v>
      </c>
      <c r="C161" s="4">
        <f t="shared" ca="1" si="7"/>
        <v>165.38109493246191</v>
      </c>
    </row>
    <row r="162" spans="2:3" x14ac:dyDescent="0.3">
      <c r="B162" s="25">
        <f t="shared" ca="1" si="6"/>
        <v>0.65845864932985299</v>
      </c>
      <c r="C162" s="4">
        <f t="shared" ca="1" si="7"/>
        <v>169.65369089559766</v>
      </c>
    </row>
    <row r="163" spans="2:3" x14ac:dyDescent="0.3">
      <c r="B163" s="25">
        <f t="shared" ca="1" si="6"/>
        <v>0.83550192101031706</v>
      </c>
      <c r="C163" s="4">
        <f t="shared" ca="1" si="7"/>
        <v>173.34489601002315</v>
      </c>
    </row>
    <row r="164" spans="2:3" x14ac:dyDescent="0.3">
      <c r="B164" s="25">
        <f t="shared" ca="1" si="6"/>
        <v>0.68744499634258771</v>
      </c>
      <c r="C164" s="4">
        <f t="shared" ca="1" si="7"/>
        <v>170.17603682574651</v>
      </c>
    </row>
    <row r="165" spans="2:3" x14ac:dyDescent="0.3">
      <c r="B165" s="25">
        <f t="shared" ca="1" si="6"/>
        <v>3.1740845249379812E-2</v>
      </c>
      <c r="C165" s="4">
        <f t="shared" ca="1" si="7"/>
        <v>154.93728267349505</v>
      </c>
    </row>
    <row r="166" spans="2:3" x14ac:dyDescent="0.3">
      <c r="B166" s="25">
        <f t="shared" ca="1" si="6"/>
        <v>0.52797191459910453</v>
      </c>
      <c r="C166" s="4">
        <f t="shared" ca="1" si="7"/>
        <v>167.45612281287356</v>
      </c>
    </row>
    <row r="167" spans="2:3" x14ac:dyDescent="0.3">
      <c r="B167" s="25">
        <f t="shared" ca="1" si="6"/>
        <v>0.63558266524322471</v>
      </c>
      <c r="C167" s="4">
        <f t="shared" ca="1" si="7"/>
        <v>169.25339463182547</v>
      </c>
    </row>
    <row r="168" spans="2:3" x14ac:dyDescent="0.3">
      <c r="B168" s="25">
        <f t="shared" ca="1" si="6"/>
        <v>0.12835034402532608</v>
      </c>
      <c r="C168" s="4">
        <f t="shared" ca="1" si="7"/>
        <v>159.62754537665739</v>
      </c>
    </row>
    <row r="169" spans="2:3" x14ac:dyDescent="0.3">
      <c r="B169" s="25">
        <f t="shared" ca="1" si="6"/>
        <v>0.36264837626613089</v>
      </c>
      <c r="C169" s="4">
        <f t="shared" ca="1" si="7"/>
        <v>164.71597339673389</v>
      </c>
    </row>
    <row r="170" spans="2:3" x14ac:dyDescent="0.3">
      <c r="B170" s="25">
        <f t="shared" ca="1" si="6"/>
        <v>0.21114281973783411</v>
      </c>
      <c r="C170" s="4">
        <f t="shared" ca="1" si="7"/>
        <v>161.78399563127854</v>
      </c>
    </row>
    <row r="171" spans="2:3" x14ac:dyDescent="0.3">
      <c r="B171" s="25">
        <f t="shared" ca="1" si="6"/>
        <v>0.30085509346739303</v>
      </c>
      <c r="C171" s="4">
        <f t="shared" ca="1" si="7"/>
        <v>163.60737207756188</v>
      </c>
    </row>
    <row r="172" spans="2:3" x14ac:dyDescent="0.3">
      <c r="B172" s="25">
        <f t="shared" ca="1" si="6"/>
        <v>0.54553018106955131</v>
      </c>
      <c r="C172" s="4">
        <f t="shared" ca="1" si="7"/>
        <v>167.74344482404825</v>
      </c>
    </row>
    <row r="173" spans="2:3" x14ac:dyDescent="0.3">
      <c r="B173" s="25">
        <f t="shared" ca="1" si="6"/>
        <v>0.34779060837902787</v>
      </c>
      <c r="C173" s="4">
        <f t="shared" ca="1" si="7"/>
        <v>164.45660028717208</v>
      </c>
    </row>
    <row r="174" spans="2:3" x14ac:dyDescent="0.3">
      <c r="B174" s="25">
        <f t="shared" ca="1" si="6"/>
        <v>0.72561235594935491</v>
      </c>
      <c r="C174" s="4">
        <f t="shared" ca="1" si="7"/>
        <v>170.89737619886685</v>
      </c>
    </row>
    <row r="175" spans="2:3" x14ac:dyDescent="0.3">
      <c r="B175" s="25">
        <f t="shared" ca="1" si="6"/>
        <v>0.41659320940521349</v>
      </c>
      <c r="C175" s="4">
        <f t="shared" ca="1" si="7"/>
        <v>165.63099177409529</v>
      </c>
    </row>
    <row r="176" spans="2:3" x14ac:dyDescent="0.3">
      <c r="B176" s="25">
        <f t="shared" ca="1" si="6"/>
        <v>0.3360560445921037</v>
      </c>
      <c r="C176" s="4">
        <f t="shared" ca="1" si="7"/>
        <v>164.24886804158322</v>
      </c>
    </row>
    <row r="177" spans="2:3" x14ac:dyDescent="0.3">
      <c r="B177" s="25">
        <f t="shared" ca="1" si="6"/>
        <v>0.63208723858194638</v>
      </c>
      <c r="C177" s="4">
        <f t="shared" ca="1" si="7"/>
        <v>169.19301257163883</v>
      </c>
    </row>
    <row r="178" spans="2:3" x14ac:dyDescent="0.3">
      <c r="B178" s="25">
        <f t="shared" ca="1" si="6"/>
        <v>0.16725484874292518</v>
      </c>
      <c r="C178" s="4">
        <f t="shared" ca="1" si="7"/>
        <v>160.72704429383566</v>
      </c>
    </row>
    <row r="179" spans="2:3" x14ac:dyDescent="0.3">
      <c r="B179" s="25">
        <f t="shared" ca="1" si="6"/>
        <v>0.8746040853222421</v>
      </c>
      <c r="C179" s="4">
        <f t="shared" ca="1" si="7"/>
        <v>174.46478343157565</v>
      </c>
    </row>
    <row r="180" spans="2:3" x14ac:dyDescent="0.3">
      <c r="B180" s="25">
        <f t="shared" ca="1" si="6"/>
        <v>0.19572968155322945</v>
      </c>
      <c r="C180" s="4">
        <f t="shared" ca="1" si="7"/>
        <v>161.42967028448953</v>
      </c>
    </row>
    <row r="181" spans="2:3" x14ac:dyDescent="0.3">
      <c r="B181" s="25">
        <f t="shared" ca="1" si="6"/>
        <v>0.49497183028089786</v>
      </c>
      <c r="C181" s="4">
        <f t="shared" ca="1" si="7"/>
        <v>166.91807344034967</v>
      </c>
    </row>
    <row r="182" spans="2:3" x14ac:dyDescent="0.3">
      <c r="B182" s="25">
        <f t="shared" ca="1" si="6"/>
        <v>4.1156594940744307E-2</v>
      </c>
      <c r="C182" s="4">
        <f t="shared" ca="1" si="7"/>
        <v>155.70677465492599</v>
      </c>
    </row>
    <row r="183" spans="2:3" x14ac:dyDescent="0.3">
      <c r="B183" s="25">
        <f t="shared" ca="1" si="6"/>
        <v>0.27803696662437194</v>
      </c>
      <c r="C183" s="4">
        <f t="shared" ca="1" si="7"/>
        <v>163.17356039634987</v>
      </c>
    </row>
    <row r="184" spans="2:3" x14ac:dyDescent="0.3">
      <c r="B184" s="25">
        <f t="shared" ca="1" si="6"/>
        <v>0.83780710451047347</v>
      </c>
      <c r="C184" s="4">
        <f t="shared" ca="1" si="7"/>
        <v>173.40565388850234</v>
      </c>
    </row>
    <row r="185" spans="2:3" x14ac:dyDescent="0.3">
      <c r="B185" s="25">
        <f t="shared" ca="1" si="6"/>
        <v>0.6884618100863652</v>
      </c>
      <c r="C185" s="4">
        <f t="shared" ca="1" si="7"/>
        <v>170.19471757170928</v>
      </c>
    </row>
    <row r="186" spans="2:3" x14ac:dyDescent="0.3">
      <c r="B186" s="25">
        <f t="shared" ca="1" si="6"/>
        <v>0.24448807030314901</v>
      </c>
      <c r="C186" s="4">
        <f t="shared" ca="1" si="7"/>
        <v>162.50240170730513</v>
      </c>
    </row>
    <row r="187" spans="2:3" x14ac:dyDescent="0.3">
      <c r="B187" s="25">
        <f t="shared" ca="1" si="6"/>
        <v>0.67114025776448683</v>
      </c>
      <c r="C187" s="4">
        <f t="shared" ca="1" si="7"/>
        <v>169.87991563137066</v>
      </c>
    </row>
    <row r="188" spans="2:3" x14ac:dyDescent="0.3">
      <c r="B188" s="25">
        <f t="shared" ca="1" si="6"/>
        <v>0.67775777232601619</v>
      </c>
      <c r="C188" s="4">
        <f t="shared" ca="1" si="7"/>
        <v>169.99934644121439</v>
      </c>
    </row>
    <row r="189" spans="2:3" x14ac:dyDescent="0.3">
      <c r="B189" s="25">
        <f t="shared" ca="1" si="6"/>
        <v>0.82688088662409287</v>
      </c>
      <c r="C189" s="4">
        <f t="shared" ca="1" si="7"/>
        <v>173.12242126036239</v>
      </c>
    </row>
    <row r="190" spans="2:3" x14ac:dyDescent="0.3">
      <c r="B190" s="25">
        <f t="shared" ca="1" si="6"/>
        <v>0.72990400138047229</v>
      </c>
      <c r="C190" s="4">
        <f t="shared" ca="1" si="7"/>
        <v>170.98139741912118</v>
      </c>
    </row>
    <row r="191" spans="2:3" x14ac:dyDescent="0.3">
      <c r="B191" s="25">
        <f t="shared" ca="1" si="6"/>
        <v>0.31828310807343596</v>
      </c>
      <c r="C191" s="4">
        <f t="shared" ca="1" si="7"/>
        <v>163.92871606496396</v>
      </c>
    </row>
    <row r="192" spans="2:3" x14ac:dyDescent="0.3">
      <c r="B192" s="25">
        <f t="shared" ca="1" si="6"/>
        <v>0.64750707627953019</v>
      </c>
      <c r="C192" s="4">
        <f t="shared" ca="1" si="7"/>
        <v>169.46089190209159</v>
      </c>
    </row>
    <row r="193" spans="2:3" x14ac:dyDescent="0.3">
      <c r="B193" s="25">
        <f t="shared" ca="1" si="6"/>
        <v>0.48661638857735534</v>
      </c>
      <c r="C193" s="4">
        <f t="shared" ca="1" si="7"/>
        <v>166.78189877893436</v>
      </c>
    </row>
    <row r="194" spans="2:3" x14ac:dyDescent="0.3">
      <c r="B194" s="25">
        <f t="shared" ca="1" si="6"/>
        <v>0.51790817042957726</v>
      </c>
      <c r="C194" s="4">
        <f t="shared" ca="1" si="7"/>
        <v>167.29187738127553</v>
      </c>
    </row>
    <row r="195" spans="2:3" x14ac:dyDescent="0.3">
      <c r="B195" s="25">
        <f t="shared" ca="1" si="6"/>
        <v>0.98553584049958953</v>
      </c>
      <c r="C195" s="4">
        <f t="shared" ca="1" si="7"/>
        <v>181.19900279215642</v>
      </c>
    </row>
    <row r="196" spans="2:3" x14ac:dyDescent="0.3">
      <c r="B196" s="25">
        <f t="shared" ca="1" si="6"/>
        <v>0.76205637582522601</v>
      </c>
      <c r="C196" s="4">
        <f t="shared" ca="1" si="7"/>
        <v>171.63406417717221</v>
      </c>
    </row>
    <row r="197" spans="2:3" x14ac:dyDescent="0.3">
      <c r="B197" s="25">
        <f t="shared" ca="1" si="6"/>
        <v>0.36392071765790135</v>
      </c>
      <c r="C197" s="4">
        <f t="shared" ca="1" si="7"/>
        <v>164.73801083460191</v>
      </c>
    </row>
    <row r="198" spans="2:3" x14ac:dyDescent="0.3">
      <c r="B198" s="25">
        <f t="shared" ca="1" si="6"/>
        <v>0.1437302466591891</v>
      </c>
      <c r="C198" s="4">
        <f t="shared" ca="1" si="7"/>
        <v>160.08589074304734</v>
      </c>
    </row>
    <row r="199" spans="2:3" x14ac:dyDescent="0.3">
      <c r="B199" s="25">
        <f t="shared" ca="1" si="6"/>
        <v>0.99546344581122626</v>
      </c>
      <c r="C199" s="4">
        <f t="shared" ca="1" si="7"/>
        <v>183.96036616566101</v>
      </c>
    </row>
    <row r="200" spans="2:3" x14ac:dyDescent="0.3">
      <c r="B200" s="25">
        <f t="shared" ca="1" si="6"/>
        <v>0.47557270906118387</v>
      </c>
      <c r="C200" s="4">
        <f t="shared" ca="1" si="7"/>
        <v>166.60175508551723</v>
      </c>
    </row>
    <row r="201" spans="2:3" x14ac:dyDescent="0.3">
      <c r="B201" s="25">
        <f t="shared" ca="1" si="6"/>
        <v>8.2295737910469957E-2</v>
      </c>
      <c r="C201" s="4">
        <f t="shared" ca="1" si="7"/>
        <v>157.96633975367214</v>
      </c>
    </row>
    <row r="202" spans="2:3" x14ac:dyDescent="0.3">
      <c r="B202" s="25">
        <f t="shared" ca="1" si="6"/>
        <v>0.23541530328691951</v>
      </c>
      <c r="C202" s="4">
        <f t="shared" ca="1" si="7"/>
        <v>162.31266632387337</v>
      </c>
    </row>
    <row r="203" spans="2:3" x14ac:dyDescent="0.3">
      <c r="B203" s="25">
        <f t="shared" ref="B203:B209" ca="1" si="8" xml:space="preserve"> RAND()</f>
        <v>0.61763774178248432</v>
      </c>
      <c r="C203" s="4">
        <f t="shared" ref="C203:C209" ca="1" si="9" xml:space="preserve"> _xlfn.NORM.INV(B203, $C$3, $C$4)</f>
        <v>168.94533616106955</v>
      </c>
    </row>
    <row r="204" spans="2:3" x14ac:dyDescent="0.3">
      <c r="B204" s="25">
        <f t="shared" ca="1" si="8"/>
        <v>0.63521417213315012</v>
      </c>
      <c r="C204" s="4">
        <f t="shared" ca="1" si="9"/>
        <v>169.24701997815319</v>
      </c>
    </row>
    <row r="205" spans="2:3" x14ac:dyDescent="0.3">
      <c r="B205" s="25">
        <f t="shared" ca="1" si="8"/>
        <v>0.80523548815305168</v>
      </c>
      <c r="C205" s="4">
        <f t="shared" ca="1" si="9"/>
        <v>172.59306667872323</v>
      </c>
    </row>
    <row r="206" spans="2:3" x14ac:dyDescent="0.3">
      <c r="B206" s="25">
        <f t="shared" ca="1" si="8"/>
        <v>0.77000879951671641</v>
      </c>
      <c r="C206" s="4">
        <f t="shared" ca="1" si="9"/>
        <v>171.80269288733737</v>
      </c>
    </row>
    <row r="207" spans="2:3" x14ac:dyDescent="0.3">
      <c r="B207" s="25">
        <f t="shared" ca="1" si="8"/>
        <v>0.72900923437793741</v>
      </c>
      <c r="C207" s="4">
        <f t="shared" ca="1" si="9"/>
        <v>170.96382529207793</v>
      </c>
    </row>
    <row r="208" spans="2:3" x14ac:dyDescent="0.3">
      <c r="B208" s="25">
        <f t="shared" ca="1" si="8"/>
        <v>0.98511931143949394</v>
      </c>
      <c r="C208" s="4">
        <f t="shared" ca="1" si="9"/>
        <v>181.12613617462642</v>
      </c>
    </row>
    <row r="209" spans="2:3" x14ac:dyDescent="0.3">
      <c r="B209" s="25">
        <f t="shared" ca="1" si="8"/>
        <v>0.28795293975382763</v>
      </c>
      <c r="C209" s="4">
        <f t="shared" ca="1" si="9"/>
        <v>163.36406307146694</v>
      </c>
    </row>
    <row r="210" spans="2:3" x14ac:dyDescent="0.3">
      <c r="B210" s="25"/>
    </row>
    <row r="211" spans="2:3" x14ac:dyDescent="0.3">
      <c r="B211" s="25"/>
    </row>
    <row r="212" spans="2:3" x14ac:dyDescent="0.3">
      <c r="B212" s="25"/>
    </row>
    <row r="213" spans="2:3" x14ac:dyDescent="0.3">
      <c r="B213" s="25"/>
    </row>
    <row r="214" spans="2:3" x14ac:dyDescent="0.3">
      <c r="B214" s="2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baseColWidth="10" defaultRowHeight="14.4" x14ac:dyDescent="0.3"/>
  <sheetData>
    <row r="1" spans="1:6" ht="22.8" x14ac:dyDescent="0.4">
      <c r="A1" s="1" t="s">
        <v>50</v>
      </c>
    </row>
    <row r="2" spans="1:6" ht="22.8" x14ac:dyDescent="0.4">
      <c r="A2" s="1"/>
    </row>
    <row r="3" spans="1:6" ht="18" thickBot="1" x14ac:dyDescent="0.4">
      <c r="B3" s="32" t="s">
        <v>54</v>
      </c>
      <c r="C3" s="32"/>
    </row>
    <row r="4" spans="1:6" ht="15.6" thickTop="1" thickBot="1" x14ac:dyDescent="0.35">
      <c r="C4" s="34" t="s">
        <v>49</v>
      </c>
      <c r="D4" s="34" t="s">
        <v>51</v>
      </c>
      <c r="E4" s="34" t="s">
        <v>52</v>
      </c>
      <c r="F4" s="34" t="s">
        <v>53</v>
      </c>
    </row>
    <row r="5" spans="1:6" x14ac:dyDescent="0.3">
      <c r="B5" s="7" t="s">
        <v>47</v>
      </c>
      <c r="C5" s="35">
        <v>152</v>
      </c>
      <c r="D5" s="36">
        <v>32</v>
      </c>
      <c r="E5" s="37">
        <v>65</v>
      </c>
      <c r="F5" s="24">
        <f xml:space="preserve"> SUM(C5:E5)</f>
        <v>249</v>
      </c>
    </row>
    <row r="6" spans="1:6" x14ac:dyDescent="0.3">
      <c r="B6" s="7" t="s">
        <v>48</v>
      </c>
      <c r="C6" s="38">
        <v>48</v>
      </c>
      <c r="D6" s="39">
        <v>137</v>
      </c>
      <c r="E6" s="40">
        <v>41</v>
      </c>
      <c r="F6" s="24">
        <f xml:space="preserve"> SUM(C6:E6)</f>
        <v>226</v>
      </c>
    </row>
    <row r="7" spans="1:6" ht="15" thickBot="1" x14ac:dyDescent="0.35">
      <c r="B7" s="41" t="s">
        <v>1</v>
      </c>
      <c r="C7" s="42">
        <f xml:space="preserve"> C5 + C6</f>
        <v>200</v>
      </c>
      <c r="D7" s="42">
        <f t="shared" ref="D7:F7" si="0" xml:space="preserve"> D5 + D6</f>
        <v>169</v>
      </c>
      <c r="E7" s="42">
        <f t="shared" si="0"/>
        <v>106</v>
      </c>
      <c r="F7" s="42">
        <f t="shared" si="0"/>
        <v>475</v>
      </c>
    </row>
    <row r="10" spans="1:6" ht="18" thickBot="1" x14ac:dyDescent="0.4">
      <c r="B10" s="43" t="s">
        <v>55</v>
      </c>
      <c r="C10" s="32"/>
    </row>
    <row r="11" spans="1:6" ht="15.6" thickTop="1" thickBot="1" x14ac:dyDescent="0.35">
      <c r="C11" s="34" t="s">
        <v>49</v>
      </c>
      <c r="D11" s="34" t="s">
        <v>51</v>
      </c>
      <c r="E11" s="34" t="s">
        <v>52</v>
      </c>
      <c r="F11" s="34" t="s">
        <v>53</v>
      </c>
    </row>
    <row r="12" spans="1:6" x14ac:dyDescent="0.3">
      <c r="B12" s="7" t="s">
        <v>47</v>
      </c>
      <c r="C12" s="44">
        <f xml:space="preserve"> C5/$F$7</f>
        <v>0.32</v>
      </c>
      <c r="D12" s="48">
        <f t="shared" ref="D12:E12" si="1" xml:space="preserve"> D5/$F$7</f>
        <v>6.7368421052631577E-2</v>
      </c>
      <c r="E12" s="49">
        <f t="shared" si="1"/>
        <v>0.1368421052631579</v>
      </c>
      <c r="F12" s="45">
        <f xml:space="preserve"> SUM(C12:E12)</f>
        <v>0.52421052631578946</v>
      </c>
    </row>
    <row r="13" spans="1:6" x14ac:dyDescent="0.3">
      <c r="B13" s="7" t="s">
        <v>48</v>
      </c>
      <c r="C13" s="50">
        <f xml:space="preserve"> C6/$F$7</f>
        <v>0.10105263157894737</v>
      </c>
      <c r="D13" s="51">
        <f t="shared" ref="D13:E13" si="2" xml:space="preserve"> D6/$F$7</f>
        <v>0.28842105263157897</v>
      </c>
      <c r="E13" s="52">
        <f t="shared" si="2"/>
        <v>8.6315789473684207E-2</v>
      </c>
      <c r="F13" s="45">
        <f xml:space="preserve"> SUM(C13:E13)</f>
        <v>0.47578947368421054</v>
      </c>
    </row>
    <row r="14" spans="1:6" ht="15" thickBot="1" x14ac:dyDescent="0.35">
      <c r="B14" s="41" t="s">
        <v>1</v>
      </c>
      <c r="C14" s="47">
        <f xml:space="preserve"> C12 + C13</f>
        <v>0.42105263157894735</v>
      </c>
      <c r="D14" s="47">
        <f t="shared" ref="D14" si="3" xml:space="preserve"> D12 + D13</f>
        <v>0.35578947368421054</v>
      </c>
      <c r="E14" s="47">
        <f t="shared" ref="E14" si="4" xml:space="preserve"> E12 + E13</f>
        <v>0.22315789473684211</v>
      </c>
      <c r="F14" s="46">
        <f t="shared" ref="F14" si="5" xml:space="preserve"> F12 + F13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zoomScaleNormal="100" workbookViewId="0"/>
  </sheetViews>
  <sheetFormatPr baseColWidth="10" defaultRowHeight="14.4" x14ac:dyDescent="0.3"/>
  <cols>
    <col min="1" max="1" width="10" customWidth="1"/>
    <col min="2" max="2" width="8.77734375" style="24" customWidth="1"/>
    <col min="3" max="3" width="10.21875" style="24" customWidth="1"/>
    <col min="4" max="4" width="14" style="24" customWidth="1"/>
    <col min="5" max="5" width="14.21875" style="24" customWidth="1"/>
    <col min="6" max="8" width="11.5546875" style="24"/>
    <col min="9" max="9" width="4.5546875" customWidth="1"/>
    <col min="11" max="11" width="13.88671875" style="24" customWidth="1"/>
    <col min="12" max="12" width="15" style="24" customWidth="1"/>
    <col min="14" max="14" width="2.88671875" customWidth="1"/>
    <col min="15" max="15" width="15" customWidth="1"/>
    <col min="16" max="16" width="12" bestFit="1" customWidth="1"/>
  </cols>
  <sheetData>
    <row r="1" spans="1:19" ht="22.8" x14ac:dyDescent="0.4">
      <c r="A1" s="1" t="s">
        <v>88</v>
      </c>
    </row>
    <row r="2" spans="1:19" x14ac:dyDescent="0.3">
      <c r="N2" s="8"/>
    </row>
    <row r="3" spans="1:19" ht="20.399999999999999" thickBot="1" x14ac:dyDescent="0.45">
      <c r="B3" s="86" t="s">
        <v>99</v>
      </c>
      <c r="C3" s="87"/>
      <c r="J3" s="86" t="s">
        <v>123</v>
      </c>
      <c r="K3" s="87"/>
      <c r="L3" s="87"/>
      <c r="M3" s="2"/>
      <c r="N3" s="88"/>
      <c r="O3" s="86" t="s">
        <v>124</v>
      </c>
      <c r="P3" s="2"/>
      <c r="Q3" s="2"/>
      <c r="R3" s="2"/>
      <c r="S3" s="2"/>
    </row>
    <row r="4" spans="1:19" ht="20.399999999999999" thickTop="1" x14ac:dyDescent="0.4">
      <c r="N4" s="8"/>
      <c r="O4" s="125"/>
      <c r="P4" s="88"/>
      <c r="Q4" s="88"/>
      <c r="R4" s="88"/>
    </row>
    <row r="5" spans="1:19" ht="18" thickBot="1" x14ac:dyDescent="0.4">
      <c r="B5" s="53" t="s">
        <v>89</v>
      </c>
      <c r="C5" s="53" t="s">
        <v>56</v>
      </c>
      <c r="D5" s="53" t="s">
        <v>57</v>
      </c>
      <c r="E5" s="53" t="s">
        <v>58</v>
      </c>
      <c r="F5" s="53" t="s">
        <v>59</v>
      </c>
      <c r="G5" s="53" t="s">
        <v>29</v>
      </c>
      <c r="H5" s="53" t="s">
        <v>60</v>
      </c>
      <c r="J5" s="177" t="s">
        <v>114</v>
      </c>
      <c r="K5" s="53" t="s">
        <v>57</v>
      </c>
      <c r="L5" s="53" t="s">
        <v>58</v>
      </c>
      <c r="N5" s="8"/>
      <c r="O5" s="32" t="s">
        <v>315</v>
      </c>
      <c r="P5" s="8"/>
      <c r="Q5" s="8"/>
      <c r="R5" s="8"/>
    </row>
    <row r="6" spans="1:19" ht="15" thickBot="1" x14ac:dyDescent="0.35">
      <c r="B6" s="54"/>
      <c r="C6" s="55"/>
      <c r="D6" s="55" t="s">
        <v>61</v>
      </c>
      <c r="E6" s="55" t="s">
        <v>62</v>
      </c>
      <c r="F6" s="55" t="s">
        <v>63</v>
      </c>
      <c r="G6" s="55" t="s">
        <v>64</v>
      </c>
      <c r="H6" s="55" t="s">
        <v>65</v>
      </c>
      <c r="J6" s="177"/>
      <c r="K6" s="55" t="s">
        <v>61</v>
      </c>
      <c r="L6" s="55" t="s">
        <v>62</v>
      </c>
      <c r="O6" s="177" t="s">
        <v>114</v>
      </c>
      <c r="P6" s="53" t="s">
        <v>57</v>
      </c>
      <c r="Q6" s="53" t="s">
        <v>58</v>
      </c>
    </row>
    <row r="7" spans="1:19" ht="15" thickBot="1" x14ac:dyDescent="0.35">
      <c r="B7" s="56" t="s">
        <v>66</v>
      </c>
      <c r="C7" s="56" t="s">
        <v>67</v>
      </c>
      <c r="D7" s="56">
        <v>47.1</v>
      </c>
      <c r="E7" s="56">
        <v>2.67</v>
      </c>
      <c r="F7" s="56">
        <v>29</v>
      </c>
      <c r="G7" s="56">
        <v>1.75</v>
      </c>
      <c r="H7" s="56">
        <v>60</v>
      </c>
      <c r="J7" s="176"/>
      <c r="O7" s="177"/>
      <c r="P7" s="55" t="s">
        <v>61</v>
      </c>
      <c r="Q7" s="55" t="s">
        <v>62</v>
      </c>
    </row>
    <row r="8" spans="1:19" x14ac:dyDescent="0.3">
      <c r="B8" s="56" t="s">
        <v>68</v>
      </c>
      <c r="C8" s="56" t="s">
        <v>67</v>
      </c>
      <c r="D8" s="56">
        <v>50.5</v>
      </c>
      <c r="E8" s="56">
        <v>2.4700000000000002</v>
      </c>
      <c r="F8" s="56">
        <v>38</v>
      </c>
      <c r="G8" s="56">
        <v>1.83</v>
      </c>
      <c r="H8" s="56">
        <v>69</v>
      </c>
      <c r="J8" s="39" t="s">
        <v>94</v>
      </c>
      <c r="K8" s="59">
        <f xml:space="preserve"> D29 - D40</f>
        <v>13.599999999999994</v>
      </c>
      <c r="L8" s="45">
        <f xml:space="preserve"> E29 - E40</f>
        <v>-0.13000000000000034</v>
      </c>
      <c r="O8" s="176"/>
    </row>
    <row r="9" spans="1:19" ht="15.6" x14ac:dyDescent="0.35">
      <c r="B9" s="56" t="s">
        <v>69</v>
      </c>
      <c r="C9" s="56" t="s">
        <v>67</v>
      </c>
      <c r="D9" s="56">
        <v>51.6</v>
      </c>
      <c r="E9" s="56">
        <v>2.74</v>
      </c>
      <c r="F9" s="56">
        <v>20</v>
      </c>
      <c r="G9" s="60">
        <v>1.9</v>
      </c>
      <c r="H9" s="56">
        <v>80</v>
      </c>
      <c r="J9" s="58" t="s">
        <v>80</v>
      </c>
      <c r="K9" s="59">
        <f xml:space="preserve"> SQRT((D32^2*(D31-1) + D43^2*(D42-1)) / (D31 + D42 - 2))</f>
        <v>2.5785008564409404</v>
      </c>
      <c r="L9" s="45">
        <f xml:space="preserve"> SQRT((E32^2*(E31-1) + E43^2*(E42-1)) / (E31 + E42 - 2))</f>
        <v>0.37438839013338421</v>
      </c>
      <c r="O9" s="39" t="s">
        <v>125</v>
      </c>
      <c r="P9" s="79">
        <f xml:space="preserve"> TTEST(D$7:D$12, D$13:D$18, 2, 2)</f>
        <v>3.6170807689732626E-6</v>
      </c>
      <c r="Q9" s="77">
        <f xml:space="preserve"> TTEST(E$7:E$12, E$13:E$18, 2, 2)</f>
        <v>0.56094255272368909</v>
      </c>
    </row>
    <row r="10" spans="1:19" ht="15.6" x14ac:dyDescent="0.35">
      <c r="B10" s="56" t="s">
        <v>70</v>
      </c>
      <c r="C10" s="56" t="s">
        <v>67</v>
      </c>
      <c r="D10" s="56">
        <v>52.6</v>
      </c>
      <c r="E10" s="56">
        <v>2.68</v>
      </c>
      <c r="F10" s="56">
        <v>22</v>
      </c>
      <c r="G10" s="56">
        <v>1.83</v>
      </c>
      <c r="H10" s="56">
        <v>71</v>
      </c>
      <c r="J10" s="24"/>
      <c r="K10" s="59">
        <f xml:space="preserve"> K9 * SQRT(1/D31 + 1/D42)</f>
        <v>1.4886981635718575</v>
      </c>
      <c r="L10" s="45">
        <f xml:space="preserve"> L9 * SQRT(1/E31 + 1/E42)</f>
        <v>0.21615323782498</v>
      </c>
      <c r="O10" s="24" t="s">
        <v>126</v>
      </c>
      <c r="P10" s="79">
        <f xml:space="preserve"> TTEST(D$7:D$12, D$13:D$18, 2, 3)</f>
        <v>1.1357421001734911E-5</v>
      </c>
      <c r="Q10" s="77">
        <f xml:space="preserve"> TTEST(E$7:E$12, E$13:E$18, 2, 3)</f>
        <v>0.5620212991817003</v>
      </c>
    </row>
    <row r="11" spans="1:19" x14ac:dyDescent="0.3">
      <c r="B11" s="56" t="s">
        <v>71</v>
      </c>
      <c r="C11" s="56" t="s">
        <v>67</v>
      </c>
      <c r="D11" s="56">
        <v>52.7</v>
      </c>
      <c r="E11" s="56">
        <v>3.39</v>
      </c>
      <c r="F11" s="56">
        <v>22</v>
      </c>
      <c r="G11" s="56">
        <v>1.77</v>
      </c>
      <c r="H11" s="56">
        <v>72</v>
      </c>
      <c r="J11" s="24" t="s">
        <v>117</v>
      </c>
      <c r="K11" s="24">
        <f xml:space="preserve"> D31 + D42 - 2</f>
        <v>10</v>
      </c>
      <c r="L11" s="24">
        <f xml:space="preserve"> E31 + E42 - 2</f>
        <v>10</v>
      </c>
    </row>
    <row r="12" spans="1:19" ht="15" customHeight="1" thickBot="1" x14ac:dyDescent="0.4">
      <c r="B12" s="57" t="s">
        <v>72</v>
      </c>
      <c r="C12" s="57" t="s">
        <v>67</v>
      </c>
      <c r="D12" s="57">
        <v>56.5</v>
      </c>
      <c r="E12" s="57">
        <v>2.89</v>
      </c>
      <c r="F12" s="57">
        <v>30</v>
      </c>
      <c r="G12" s="61">
        <v>1.7</v>
      </c>
      <c r="H12" s="57">
        <v>62</v>
      </c>
      <c r="J12" s="24" t="s">
        <v>118</v>
      </c>
      <c r="K12" s="126">
        <f xml:space="preserve"> _xlfn.T.INV(0.975, K11)</f>
        <v>2.2281388519862744</v>
      </c>
      <c r="L12" s="126">
        <f xml:space="preserve"> _xlfn.T.INV(0.975, L11)</f>
        <v>2.2281388519862744</v>
      </c>
      <c r="O12" s="178" t="s">
        <v>115</v>
      </c>
    </row>
    <row r="13" spans="1:19" ht="16.2" thickBot="1" x14ac:dyDescent="0.4">
      <c r="B13" s="56" t="s">
        <v>73</v>
      </c>
      <c r="C13" s="56" t="s">
        <v>64</v>
      </c>
      <c r="D13" s="56">
        <v>39</v>
      </c>
      <c r="E13" s="56">
        <v>2.77</v>
      </c>
      <c r="F13" s="56">
        <v>26</v>
      </c>
      <c r="G13" s="56">
        <v>1.66</v>
      </c>
      <c r="H13" s="56">
        <v>68</v>
      </c>
      <c r="J13" s="24" t="s">
        <v>122</v>
      </c>
      <c r="K13" s="127">
        <f xml:space="preserve"> SQRT(D32^2/D31 + D43^2/D42)</f>
        <v>1.4886981635718575</v>
      </c>
      <c r="L13" s="126">
        <f xml:space="preserve"> SQRT(E32^2/E31 + E43^2/E42)</f>
        <v>0.21615323782498</v>
      </c>
      <c r="O13" s="177"/>
    </row>
    <row r="14" spans="1:19" ht="15.6" x14ac:dyDescent="0.35">
      <c r="B14" s="56" t="s">
        <v>74</v>
      </c>
      <c r="C14" s="56" t="s">
        <v>64</v>
      </c>
      <c r="D14" s="56">
        <v>35.6</v>
      </c>
      <c r="E14" s="56">
        <v>3.11</v>
      </c>
      <c r="F14" s="56">
        <v>19</v>
      </c>
      <c r="G14" s="56">
        <v>1.89</v>
      </c>
      <c r="H14" s="56">
        <v>82</v>
      </c>
      <c r="J14" s="24" t="s">
        <v>121</v>
      </c>
      <c r="K14" s="126">
        <f xml:space="preserve"> (D33^2 )  / (D33^2 + D44^2)</f>
        <v>0.71222300210568568</v>
      </c>
      <c r="L14" s="126">
        <f xml:space="preserve"> (E33^2 )  / (E33^2 + E44^2)</f>
        <v>0.35652794292509188</v>
      </c>
      <c r="O14" s="24" t="s">
        <v>125</v>
      </c>
      <c r="P14" s="77">
        <f xml:space="preserve"> TTEST(D$7:D$12, D$19:D$26, 2, 2)</f>
        <v>1.0599752392630033E-2</v>
      </c>
      <c r="Q14" s="78">
        <f xml:space="preserve"> TTEST(E$7:E$12, E$19:E$26, 2, 2)</f>
        <v>2.2927443419295393E-4</v>
      </c>
    </row>
    <row r="15" spans="1:19" ht="15.6" x14ac:dyDescent="0.35">
      <c r="B15" s="56" t="s">
        <v>75</v>
      </c>
      <c r="C15" s="56" t="s">
        <v>64</v>
      </c>
      <c r="D15" s="56">
        <v>40.4</v>
      </c>
      <c r="E15" s="56">
        <v>3.19</v>
      </c>
      <c r="F15" s="56">
        <v>20</v>
      </c>
      <c r="G15" s="56">
        <v>1.88</v>
      </c>
      <c r="H15" s="56">
        <v>75</v>
      </c>
      <c r="J15" s="24" t="s">
        <v>120</v>
      </c>
      <c r="K15" s="127">
        <f xml:space="preserve"> ((D31 - 1) * (D42 - 1)  ) / (K14^2 * (D42 - 1) + (1 - K14)^2 * (D31 - 1))</f>
        <v>8.4734674641766006</v>
      </c>
      <c r="L15" s="127">
        <f xml:space="preserve"> ((E31 - 1) * (E42 - 1)  ) / (L14^2 * (E42 - 1) + (1 - L14)^2 * (E31 - 1))</f>
        <v>9.2392671563689639</v>
      </c>
      <c r="O15" s="24" t="s">
        <v>126</v>
      </c>
      <c r="P15" s="77">
        <f xml:space="preserve"> TTEST(D$7:D$12, D$19:D$26, 2, 3)</f>
        <v>3.0246517130590924E-2</v>
      </c>
      <c r="Q15" s="78">
        <f xml:space="preserve"> TTEST(E$7:E$12, E$19:E$26, 2, 3)</f>
        <v>2.7894633622033236E-4</v>
      </c>
    </row>
    <row r="16" spans="1:19" x14ac:dyDescent="0.3">
      <c r="B16" s="56" t="s">
        <v>76</v>
      </c>
      <c r="C16" s="56" t="s">
        <v>64</v>
      </c>
      <c r="D16" s="56">
        <v>39.9</v>
      </c>
      <c r="E16" s="56">
        <v>2.31</v>
      </c>
      <c r="F16" s="56">
        <v>19</v>
      </c>
      <c r="G16" s="60">
        <v>1.8</v>
      </c>
      <c r="H16" s="56">
        <v>64</v>
      </c>
      <c r="J16" s="24"/>
      <c r="K16" s="126"/>
      <c r="L16" s="126"/>
      <c r="O16" s="178" t="s">
        <v>116</v>
      </c>
    </row>
    <row r="17" spans="2:17" ht="15" thickBot="1" x14ac:dyDescent="0.35">
      <c r="B17" s="56" t="s">
        <v>77</v>
      </c>
      <c r="C17" s="56" t="s">
        <v>64</v>
      </c>
      <c r="D17" s="56">
        <v>36.200000000000003</v>
      </c>
      <c r="E17" s="56">
        <v>2.72</v>
      </c>
      <c r="F17" s="56">
        <v>19</v>
      </c>
      <c r="G17" s="56">
        <v>1.77</v>
      </c>
      <c r="H17" s="56">
        <v>87</v>
      </c>
      <c r="J17" s="177" t="s">
        <v>115</v>
      </c>
      <c r="K17" s="128"/>
      <c r="L17" s="128"/>
      <c r="O17" s="178"/>
    </row>
    <row r="18" spans="2:17" ht="15" thickBot="1" x14ac:dyDescent="0.35">
      <c r="B18" s="57" t="s">
        <v>78</v>
      </c>
      <c r="C18" s="57" t="s">
        <v>64</v>
      </c>
      <c r="D18" s="57">
        <v>38.299999999999997</v>
      </c>
      <c r="E18" s="57">
        <v>3.52</v>
      </c>
      <c r="F18" s="57">
        <v>18</v>
      </c>
      <c r="G18" s="57">
        <v>1.93</v>
      </c>
      <c r="H18" s="57">
        <v>78</v>
      </c>
      <c r="J18" s="177"/>
      <c r="K18" s="128"/>
      <c r="L18" s="128"/>
      <c r="O18" s="177"/>
    </row>
    <row r="19" spans="2:17" ht="15.6" x14ac:dyDescent="0.35">
      <c r="B19" s="56" t="s">
        <v>79</v>
      </c>
      <c r="C19" s="56" t="s">
        <v>80</v>
      </c>
      <c r="D19" s="56">
        <v>50.3</v>
      </c>
      <c r="E19" s="56">
        <v>3.48</v>
      </c>
      <c r="F19" s="56">
        <v>26</v>
      </c>
      <c r="G19" s="56">
        <v>1.85</v>
      </c>
      <c r="H19" s="56">
        <v>74</v>
      </c>
      <c r="J19" s="24" t="s">
        <v>94</v>
      </c>
      <c r="K19" s="127">
        <f xml:space="preserve"> D29 - D51</f>
        <v>3.7208333333333385</v>
      </c>
      <c r="L19" s="126">
        <f xml:space="preserve"> E29 - E51</f>
        <v>-0.90333333333333332</v>
      </c>
      <c r="O19" s="24" t="s">
        <v>125</v>
      </c>
      <c r="P19" s="79">
        <f xml:space="preserve"> TTEST(D$19:D$26, D$13:D$18, 2, 2)</f>
        <v>1.4714713583192712E-7</v>
      </c>
      <c r="Q19" s="25">
        <f xml:space="preserve"> TTEST(E$19:E$26, E$13:E$18, 2, 2)</f>
        <v>2.2779249565141177E-3</v>
      </c>
    </row>
    <row r="20" spans="2:17" ht="15.6" x14ac:dyDescent="0.35">
      <c r="B20" s="56" t="s">
        <v>81</v>
      </c>
      <c r="C20" s="56" t="s">
        <v>80</v>
      </c>
      <c r="D20" s="56">
        <v>48.2</v>
      </c>
      <c r="E20" s="56">
        <v>3.68</v>
      </c>
      <c r="F20" s="56">
        <v>22</v>
      </c>
      <c r="G20" s="56">
        <v>1.83</v>
      </c>
      <c r="H20" s="56">
        <v>69</v>
      </c>
      <c r="J20" s="58" t="s">
        <v>80</v>
      </c>
      <c r="K20" s="127">
        <f xml:space="preserve"> SQRT((D32^2*(D31-1) + D54^2*(D53-1)) / (D31 + D53 - 2))</f>
        <v>2.2789267088795211</v>
      </c>
      <c r="L20" s="126">
        <f xml:space="preserve"> SQRT((E32^2*(E31-1) + E54^2*(E53-1)) / (E31 + E53 - 2))</f>
        <v>0.32289489173895503</v>
      </c>
      <c r="O20" s="24" t="s">
        <v>126</v>
      </c>
      <c r="P20" s="79">
        <f xml:space="preserve"> TTEST(D$19:D$26, D$13:D$18, 2, 3)</f>
        <v>2.7356492924590497E-6</v>
      </c>
      <c r="Q20" s="25">
        <f xml:space="preserve"> TTEST(E$19:E$26, E$13:E$18, 2, 3)</f>
        <v>4.7126952933170029E-3</v>
      </c>
    </row>
    <row r="21" spans="2:17" ht="15" customHeight="1" x14ac:dyDescent="0.3">
      <c r="B21" s="56" t="s">
        <v>82</v>
      </c>
      <c r="C21" s="56" t="s">
        <v>80</v>
      </c>
      <c r="D21" s="56">
        <v>45.3</v>
      </c>
      <c r="E21" s="56">
        <v>4.0199999999999996</v>
      </c>
      <c r="F21" s="56">
        <v>26</v>
      </c>
      <c r="G21" s="56">
        <v>1.97</v>
      </c>
      <c r="H21" s="56">
        <v>95</v>
      </c>
      <c r="J21" s="24"/>
      <c r="K21" s="127">
        <f xml:space="preserve"> K20 * SQRT(1/D31 + 1/D53)</f>
        <v>1.2307610892436827</v>
      </c>
      <c r="L21" s="126">
        <f xml:space="preserve"> L20 * SQRT(1/E31 + 1/E53)</f>
        <v>0.17438317218338714</v>
      </c>
    </row>
    <row r="22" spans="2:17" x14ac:dyDescent="0.3">
      <c r="B22" s="56" t="s">
        <v>83</v>
      </c>
      <c r="C22" s="56" t="s">
        <v>80</v>
      </c>
      <c r="D22" s="56">
        <v>49</v>
      </c>
      <c r="E22" s="56">
        <v>3.58</v>
      </c>
      <c r="F22" s="56">
        <v>25</v>
      </c>
      <c r="G22" s="60">
        <v>1.8</v>
      </c>
      <c r="H22" s="56">
        <v>73</v>
      </c>
      <c r="J22" s="24" t="s">
        <v>117</v>
      </c>
      <c r="K22" s="129">
        <f xml:space="preserve"> D31 + D53 - 2</f>
        <v>12</v>
      </c>
      <c r="L22" s="129">
        <f xml:space="preserve"> E31 + E53 - 2</f>
        <v>12</v>
      </c>
    </row>
    <row r="23" spans="2:17" ht="15.6" x14ac:dyDescent="0.35">
      <c r="B23" s="56" t="s">
        <v>84</v>
      </c>
      <c r="C23" s="56" t="s">
        <v>80</v>
      </c>
      <c r="D23" s="56">
        <v>47.6</v>
      </c>
      <c r="E23" s="56">
        <v>3.42</v>
      </c>
      <c r="F23" s="56">
        <v>25</v>
      </c>
      <c r="G23" s="60">
        <v>1.86</v>
      </c>
      <c r="H23" s="56">
        <v>77</v>
      </c>
      <c r="J23" s="24" t="s">
        <v>118</v>
      </c>
      <c r="K23" s="126">
        <f xml:space="preserve"> _xlfn.T.INV(0.975, K22)</f>
        <v>2.178812829667228</v>
      </c>
      <c r="L23" s="126">
        <f xml:space="preserve"> _xlfn.T.INV(0.975, L22)</f>
        <v>2.178812829667228</v>
      </c>
    </row>
    <row r="24" spans="2:17" ht="15.6" x14ac:dyDescent="0.35">
      <c r="B24" s="56" t="s">
        <v>85</v>
      </c>
      <c r="C24" s="56" t="s">
        <v>80</v>
      </c>
      <c r="D24" s="56">
        <v>48.8</v>
      </c>
      <c r="E24" s="56">
        <v>3.41</v>
      </c>
      <c r="F24" s="56">
        <v>21</v>
      </c>
      <c r="G24" s="60">
        <v>1.86</v>
      </c>
      <c r="H24" s="56">
        <v>69</v>
      </c>
      <c r="J24" s="24" t="s">
        <v>122</v>
      </c>
      <c r="K24" s="127">
        <f xml:space="preserve"> SQRT(D32^2/D31 + D54^2/D53)</f>
        <v>1.358581448271432</v>
      </c>
      <c r="L24" s="126">
        <f xml:space="preserve"> SQRT(E32^2/E31 + E54^2/E53)</f>
        <v>0.1734232825217972</v>
      </c>
    </row>
    <row r="25" spans="2:17" x14ac:dyDescent="0.3">
      <c r="B25" s="56" t="s">
        <v>86</v>
      </c>
      <c r="C25" s="56" t="s">
        <v>80</v>
      </c>
      <c r="D25" s="56">
        <v>47.3</v>
      </c>
      <c r="E25" s="56">
        <v>4.3499999999999996</v>
      </c>
      <c r="F25" s="56">
        <v>23</v>
      </c>
      <c r="G25" s="60">
        <v>1.87</v>
      </c>
      <c r="H25" s="56">
        <v>79</v>
      </c>
      <c r="J25" s="24" t="s">
        <v>121</v>
      </c>
      <c r="K25" s="126">
        <f xml:space="preserve"> (D33^2 )  / (D33^2 + D55^2)</f>
        <v>0.85518079859307361</v>
      </c>
      <c r="L25" s="126">
        <f xml:space="preserve"> (E33^2 )  / (E33^2 + E55^2)</f>
        <v>0.55386288009331275</v>
      </c>
    </row>
    <row r="26" spans="2:17" ht="15" thickBot="1" x14ac:dyDescent="0.35">
      <c r="B26" s="57" t="s">
        <v>87</v>
      </c>
      <c r="C26" s="57" t="s">
        <v>80</v>
      </c>
      <c r="D26" s="57">
        <v>48.4</v>
      </c>
      <c r="E26" s="57">
        <v>3.74</v>
      </c>
      <c r="F26" s="57">
        <v>23</v>
      </c>
      <c r="G26" s="61">
        <v>1.8</v>
      </c>
      <c r="H26" s="57">
        <v>75</v>
      </c>
      <c r="J26" s="24" t="s">
        <v>120</v>
      </c>
      <c r="K26" s="127">
        <f xml:space="preserve"> ((D31 - 1) * (D53 - 1)  ) / (K25^2 * (D53 - 1) + (1 - K25)^2 * (D31 - 1))</f>
        <v>6.6995872985007896</v>
      </c>
      <c r="L26" s="127">
        <f xml:space="preserve"> ((E31 - 1) * (E53 - 1)  ) / (L25^2 * (E53 - 1) + (1 - L25)^2 * (E31 - 1))</f>
        <v>11.137486523389535</v>
      </c>
    </row>
    <row r="27" spans="2:17" x14ac:dyDescent="0.3">
      <c r="K27" s="128"/>
      <c r="L27" s="128"/>
    </row>
    <row r="28" spans="2:17" ht="15" thickBot="1" x14ac:dyDescent="0.35">
      <c r="C28" s="34" t="s">
        <v>90</v>
      </c>
      <c r="J28" s="178" t="s">
        <v>116</v>
      </c>
      <c r="K28" s="128"/>
      <c r="L28" s="128"/>
    </row>
    <row r="29" spans="2:17" x14ac:dyDescent="0.3">
      <c r="C29" s="72" t="s">
        <v>94</v>
      </c>
      <c r="D29" s="73">
        <f xml:space="preserve"> AVERAGE(D7:D12)</f>
        <v>51.833333333333336</v>
      </c>
      <c r="E29" s="74">
        <f t="shared" ref="E29:H29" si="0" xml:space="preserve"> AVERAGE(E7:E12)</f>
        <v>2.8066666666666666</v>
      </c>
      <c r="F29" s="73">
        <f t="shared" si="0"/>
        <v>26.833333333333332</v>
      </c>
      <c r="G29" s="74">
        <f t="shared" si="0"/>
        <v>1.7966666666666666</v>
      </c>
      <c r="H29" s="73">
        <f t="shared" si="0"/>
        <v>69</v>
      </c>
      <c r="J29" s="178"/>
      <c r="K29" s="128"/>
      <c r="L29" s="128"/>
    </row>
    <row r="30" spans="2:17" ht="15" thickBot="1" x14ac:dyDescent="0.35">
      <c r="C30" s="24" t="s">
        <v>91</v>
      </c>
      <c r="D30" s="24">
        <f xml:space="preserve"> MEDIAN(D7:D12)</f>
        <v>52.1</v>
      </c>
      <c r="E30" s="24">
        <f t="shared" ref="E30:H30" si="1" xml:space="preserve"> MEDIAN(E7:E12)</f>
        <v>2.71</v>
      </c>
      <c r="F30" s="24">
        <f t="shared" si="1"/>
        <v>25.5</v>
      </c>
      <c r="G30" s="45">
        <f t="shared" si="1"/>
        <v>1.8</v>
      </c>
      <c r="H30" s="24">
        <f t="shared" si="1"/>
        <v>70</v>
      </c>
      <c r="J30" s="177"/>
      <c r="K30" s="128"/>
      <c r="L30" s="128"/>
    </row>
    <row r="31" spans="2:17" x14ac:dyDescent="0.3">
      <c r="C31" s="58" t="s">
        <v>98</v>
      </c>
      <c r="D31" s="24">
        <f xml:space="preserve"> COUNT(D7:D12)</f>
        <v>6</v>
      </c>
      <c r="E31" s="24">
        <f t="shared" ref="E31:H31" si="2" xml:space="preserve"> COUNT(E7:E12)</f>
        <v>6</v>
      </c>
      <c r="F31" s="24">
        <f t="shared" si="2"/>
        <v>6</v>
      </c>
      <c r="G31" s="24">
        <f t="shared" si="2"/>
        <v>6</v>
      </c>
      <c r="H31" s="24">
        <f t="shared" si="2"/>
        <v>6</v>
      </c>
      <c r="J31" s="24" t="s">
        <v>94</v>
      </c>
      <c r="K31" s="127">
        <f xml:space="preserve"> D40 - D51</f>
        <v>-9.8791666666666558</v>
      </c>
      <c r="L31" s="126">
        <f xml:space="preserve"> E40 - E51</f>
        <v>-0.77333333333333298</v>
      </c>
    </row>
    <row r="32" spans="2:17" x14ac:dyDescent="0.3">
      <c r="C32" s="58" t="s">
        <v>80</v>
      </c>
      <c r="D32" s="59">
        <f xml:space="preserve"> _xlfn.STDEV.S(D7:D12)</f>
        <v>3.0774448275585162</v>
      </c>
      <c r="E32" s="45">
        <f t="shared" ref="E32:H32" si="3" xml:space="preserve"> _xlfn.STDEV.S(E7:E12)</f>
        <v>0.31614342736591527</v>
      </c>
      <c r="F32" s="59">
        <f t="shared" si="3"/>
        <v>6.8239773348587995</v>
      </c>
      <c r="G32" s="45">
        <f t="shared" si="3"/>
        <v>7.0898989179442234E-2</v>
      </c>
      <c r="H32" s="59">
        <f t="shared" si="3"/>
        <v>7.2663608498339798</v>
      </c>
      <c r="J32" s="58" t="s">
        <v>80</v>
      </c>
      <c r="K32" s="127">
        <f xml:space="preserve"> SQRT((D43^2*(D42-1) + D54^2*(D53-1)) / (D42 + D53 - 2))</f>
        <v>1.6857758681917876</v>
      </c>
      <c r="L32" s="126">
        <f xml:space="preserve"> SQRT((E43^2*(E42-1) + E54^2*(E53-1)) / (E42 + E53 - 2))</f>
        <v>0.37118429085533461</v>
      </c>
    </row>
    <row r="33" spans="3:12" ht="15.6" x14ac:dyDescent="0.35">
      <c r="C33" s="58" t="s">
        <v>133</v>
      </c>
      <c r="D33" s="59">
        <f xml:space="preserve"> D32 / SQRT(D31)</f>
        <v>1.2563615898476221</v>
      </c>
      <c r="E33" s="45">
        <f t="shared" ref="E33:H33" si="4" xml:space="preserve"> E32 / SQRT(E31)</f>
        <v>0.12906501376352136</v>
      </c>
      <c r="F33" s="59">
        <f t="shared" si="4"/>
        <v>2.7858770811202533</v>
      </c>
      <c r="G33" s="45">
        <f t="shared" si="4"/>
        <v>2.8944391128123217E-2</v>
      </c>
      <c r="H33" s="59">
        <f t="shared" si="4"/>
        <v>2.9664793948382653</v>
      </c>
      <c r="J33" s="24"/>
      <c r="K33" s="127">
        <f xml:space="preserve"> K32 * SQRT(1/D42 + 1/D53)</f>
        <v>0.91042302311536338</v>
      </c>
      <c r="L33" s="126">
        <f xml:space="preserve"> L32 * SQRT(1/E42 + 1/E53)</f>
        <v>0.20046242836298561</v>
      </c>
    </row>
    <row r="34" spans="3:12" ht="15.6" x14ac:dyDescent="0.35">
      <c r="C34" s="24" t="s">
        <v>155</v>
      </c>
      <c r="D34" s="59">
        <f xml:space="preserve"> _xlfn.QUARTILE.INC(D7:D12, 1)</f>
        <v>50.774999999999999</v>
      </c>
      <c r="E34" s="45">
        <f t="shared" ref="E34:H34" si="5" xml:space="preserve"> _xlfn.QUARTILE.INC(E7:E12, 1)</f>
        <v>2.6724999999999999</v>
      </c>
      <c r="F34" s="59">
        <f t="shared" si="5"/>
        <v>22</v>
      </c>
      <c r="G34" s="45">
        <f t="shared" si="5"/>
        <v>1.7549999999999999</v>
      </c>
      <c r="H34" s="59">
        <f t="shared" si="5"/>
        <v>63.75</v>
      </c>
      <c r="J34" s="24" t="s">
        <v>117</v>
      </c>
      <c r="K34" s="129">
        <f xml:space="preserve"> D42 + D53 - 2</f>
        <v>12</v>
      </c>
      <c r="L34" s="129">
        <f xml:space="preserve"> E42 + E53 - 2</f>
        <v>12</v>
      </c>
    </row>
    <row r="35" spans="3:12" ht="15.6" x14ac:dyDescent="0.35">
      <c r="C35" s="24" t="s">
        <v>156</v>
      </c>
      <c r="D35" s="59">
        <f xml:space="preserve"> _xlfn.QUARTILE.INC(D7:D12, 3)</f>
        <v>52.675000000000004</v>
      </c>
      <c r="E35" s="45">
        <f t="shared" ref="E35:H35" si="6" xml:space="preserve"> _xlfn.QUARTILE.INC(E7:E12, 3)</f>
        <v>2.8525</v>
      </c>
      <c r="F35" s="59">
        <f t="shared" si="6"/>
        <v>29.75</v>
      </c>
      <c r="G35" s="45">
        <f t="shared" si="6"/>
        <v>1.83</v>
      </c>
      <c r="H35" s="59">
        <f t="shared" si="6"/>
        <v>71.75</v>
      </c>
      <c r="J35" s="24" t="s">
        <v>118</v>
      </c>
      <c r="K35" s="126">
        <f xml:space="preserve"> _xlfn.T.INV(0.975, K34)</f>
        <v>2.178812829667228</v>
      </c>
      <c r="L35" s="126">
        <f xml:space="preserve"> _xlfn.T.INV(0.975, L34)</f>
        <v>2.178812829667228</v>
      </c>
    </row>
    <row r="36" spans="3:12" ht="15.6" x14ac:dyDescent="0.35">
      <c r="C36" s="24" t="s">
        <v>92</v>
      </c>
      <c r="D36" s="59">
        <f xml:space="preserve"> MIN(D7:D12)</f>
        <v>47.1</v>
      </c>
      <c r="E36" s="45">
        <f t="shared" ref="E36:H36" si="7" xml:space="preserve"> MIN(E7:E12)</f>
        <v>2.4700000000000002</v>
      </c>
      <c r="F36" s="59">
        <f t="shared" si="7"/>
        <v>20</v>
      </c>
      <c r="G36" s="45">
        <f t="shared" si="7"/>
        <v>1.7</v>
      </c>
      <c r="H36" s="59">
        <f t="shared" si="7"/>
        <v>60</v>
      </c>
      <c r="J36" s="24" t="s">
        <v>122</v>
      </c>
      <c r="K36" s="127">
        <f xml:space="preserve"> SQRT(D43^2/D42 + D54^2/D53)</f>
        <v>0.95135528848093021</v>
      </c>
      <c r="L36" s="126">
        <f xml:space="preserve"> SQRT(E43^2/E42 + E54^2/E53)</f>
        <v>0.20852410313271111</v>
      </c>
    </row>
    <row r="37" spans="3:12" x14ac:dyDescent="0.3">
      <c r="C37" s="24" t="s">
        <v>93</v>
      </c>
      <c r="D37" s="59">
        <f xml:space="preserve"> MAX(D7:D12)</f>
        <v>56.5</v>
      </c>
      <c r="E37" s="45">
        <f t="shared" ref="E37:H37" si="8" xml:space="preserve"> MAX(E7:E12)</f>
        <v>3.39</v>
      </c>
      <c r="F37" s="59">
        <f t="shared" si="8"/>
        <v>38</v>
      </c>
      <c r="G37" s="45">
        <f t="shared" si="8"/>
        <v>1.9</v>
      </c>
      <c r="H37" s="59">
        <f t="shared" si="8"/>
        <v>80</v>
      </c>
      <c r="J37" s="24" t="s">
        <v>121</v>
      </c>
      <c r="K37" s="126">
        <f xml:space="preserve"> (D55^2)  / (D55^2 + D44^2)</f>
        <v>0.29533303921058213</v>
      </c>
      <c r="L37" s="126">
        <f xml:space="preserve"> (E55^2)  / (E55^2 + E44^2)</f>
        <v>0.30858203574889986</v>
      </c>
    </row>
    <row r="38" spans="3:12" x14ac:dyDescent="0.3">
      <c r="J38" s="24" t="s">
        <v>120</v>
      </c>
      <c r="K38" s="127">
        <f xml:space="preserve"> ((D53 - 1) * (D42 - 1)  ) / (K37^2 * (D42 - 1) + (1 - K37)^2 * (D53 - 1))</f>
        <v>8.946837813841622</v>
      </c>
      <c r="L38" s="127">
        <f xml:space="preserve"> ((E53 - 1) * (E42 - 1)  ) / (L37^2 * (E42 - 1) + (1 - L37)^2 * (E53 - 1))</f>
        <v>9.1562491000970461</v>
      </c>
    </row>
    <row r="39" spans="3:12" ht="15" thickBot="1" x14ac:dyDescent="0.35">
      <c r="C39" s="34" t="s">
        <v>95</v>
      </c>
      <c r="K39" s="128"/>
      <c r="L39" s="128"/>
    </row>
    <row r="40" spans="3:12" x14ac:dyDescent="0.3">
      <c r="C40" s="72" t="s">
        <v>94</v>
      </c>
      <c r="D40" s="73">
        <f xml:space="preserve"> AVERAGE(D13:D18)</f>
        <v>38.233333333333341</v>
      </c>
      <c r="E40" s="74">
        <f t="shared" ref="E40:H40" si="9" xml:space="preserve"> AVERAGE(E13:E18)</f>
        <v>2.936666666666667</v>
      </c>
      <c r="F40" s="73">
        <f t="shared" si="9"/>
        <v>20.166666666666668</v>
      </c>
      <c r="G40" s="74">
        <f t="shared" si="9"/>
        <v>1.8216666666666665</v>
      </c>
      <c r="H40" s="73">
        <f t="shared" si="9"/>
        <v>75.666666666666671</v>
      </c>
      <c r="K40" s="128"/>
      <c r="L40" s="128"/>
    </row>
    <row r="41" spans="3:12" x14ac:dyDescent="0.3">
      <c r="C41" s="24" t="s">
        <v>91</v>
      </c>
      <c r="D41" s="59">
        <f xml:space="preserve"> MEDIAN(D13:D18)</f>
        <v>38.65</v>
      </c>
      <c r="E41" s="45">
        <f t="shared" ref="E41:H41" si="10" xml:space="preserve"> MEDIAN(E13:E18)</f>
        <v>2.94</v>
      </c>
      <c r="F41" s="59">
        <f t="shared" si="10"/>
        <v>19</v>
      </c>
      <c r="G41" s="45">
        <f t="shared" si="10"/>
        <v>1.8399999999999999</v>
      </c>
      <c r="H41" s="59">
        <f t="shared" si="10"/>
        <v>76.5</v>
      </c>
      <c r="K41" s="128"/>
      <c r="L41" s="128"/>
    </row>
    <row r="42" spans="3:12" x14ac:dyDescent="0.3">
      <c r="C42" s="58" t="s">
        <v>98</v>
      </c>
      <c r="D42" s="24">
        <f xml:space="preserve"> COUNT(D13:D18)</f>
        <v>6</v>
      </c>
      <c r="E42" s="24">
        <f t="shared" ref="E42:H42" si="11" xml:space="preserve"> COUNT(E13:E18)</f>
        <v>6</v>
      </c>
      <c r="F42" s="24">
        <f t="shared" si="11"/>
        <v>6</v>
      </c>
      <c r="G42" s="24">
        <f t="shared" si="11"/>
        <v>6</v>
      </c>
      <c r="H42" s="24">
        <f t="shared" si="11"/>
        <v>6</v>
      </c>
      <c r="K42" s="128"/>
      <c r="L42" s="128"/>
    </row>
    <row r="43" spans="3:12" x14ac:dyDescent="0.3">
      <c r="C43" s="58" t="s">
        <v>80</v>
      </c>
      <c r="D43" s="59">
        <f xml:space="preserve"> _xlfn.STDEV.S(D13:D18)</f>
        <v>1.9561867668161597</v>
      </c>
      <c r="E43" s="45">
        <f t="shared" ref="E43:H43" si="12" xml:space="preserve"> _xlfn.STDEV.S(E13:E18)</f>
        <v>0.42471951528822693</v>
      </c>
      <c r="F43" s="59">
        <f t="shared" si="12"/>
        <v>2.9268868558020307</v>
      </c>
      <c r="G43" s="45">
        <f t="shared" si="12"/>
        <v>9.9079092984678985E-2</v>
      </c>
      <c r="H43" s="59">
        <f t="shared" si="12"/>
        <v>8.5945719303911332</v>
      </c>
      <c r="K43" s="128"/>
      <c r="L43" s="128"/>
    </row>
    <row r="44" spans="3:12" ht="15.6" x14ac:dyDescent="0.35">
      <c r="C44" s="58" t="s">
        <v>133</v>
      </c>
      <c r="D44" s="59">
        <f xml:space="preserve"> D43 / SQRT(D42)</f>
        <v>0.79860990338072868</v>
      </c>
      <c r="E44" s="45">
        <f t="shared" ref="E44" si="13" xml:space="preserve"> E43 / SQRT(E42)</f>
        <v>0.1733910160430592</v>
      </c>
      <c r="F44" s="59">
        <f t="shared" ref="F44" si="14" xml:space="preserve"> F43 / SQRT(F42)</f>
        <v>1.1948965552623303</v>
      </c>
      <c r="G44" s="45">
        <f t="shared" ref="G44" si="15" xml:space="preserve"> G43 / SQRT(G42)</f>
        <v>4.0448870331705321E-2</v>
      </c>
      <c r="H44" s="59">
        <f t="shared" ref="H44" si="16" xml:space="preserve"> H43 / SQRT(H42)</f>
        <v>3.5087192978508837</v>
      </c>
      <c r="K44" s="128"/>
      <c r="L44" s="128"/>
    </row>
    <row r="45" spans="3:12" ht="15.6" x14ac:dyDescent="0.35">
      <c r="C45" s="24" t="s">
        <v>155</v>
      </c>
      <c r="D45" s="59">
        <f xml:space="preserve"> _xlfn.QUARTILE.INC(D13:D18, 1)</f>
        <v>36.725000000000001</v>
      </c>
      <c r="E45" s="45">
        <f t="shared" ref="E45:H45" si="17" xml:space="preserve"> _xlfn.QUARTILE.INC(E13:E18, 1)</f>
        <v>2.7324999999999999</v>
      </c>
      <c r="F45" s="59">
        <f t="shared" si="17"/>
        <v>19</v>
      </c>
      <c r="G45" s="45">
        <f t="shared" si="17"/>
        <v>1.7775000000000001</v>
      </c>
      <c r="H45" s="59">
        <f t="shared" si="17"/>
        <v>69.75</v>
      </c>
      <c r="K45" s="128"/>
      <c r="L45" s="128"/>
    </row>
    <row r="46" spans="3:12" ht="15.6" x14ac:dyDescent="0.35">
      <c r="C46" s="24" t="s">
        <v>156</v>
      </c>
      <c r="D46" s="59">
        <f xml:space="preserve"> _xlfn.QUARTILE.INC(D13:D18, 3)</f>
        <v>39.674999999999997</v>
      </c>
      <c r="E46" s="45">
        <f t="shared" ref="E46:H46" si="18" xml:space="preserve"> _xlfn.QUARTILE.INC(E13:E18, 3)</f>
        <v>3.17</v>
      </c>
      <c r="F46" s="59">
        <f t="shared" si="18"/>
        <v>19.75</v>
      </c>
      <c r="G46" s="45">
        <f t="shared" si="18"/>
        <v>1.8875</v>
      </c>
      <c r="H46" s="59">
        <f t="shared" si="18"/>
        <v>81</v>
      </c>
    </row>
    <row r="47" spans="3:12" x14ac:dyDescent="0.3">
      <c r="C47" s="24" t="s">
        <v>92</v>
      </c>
      <c r="D47" s="59">
        <f xml:space="preserve"> MIN(D13:D18)</f>
        <v>35.6</v>
      </c>
      <c r="E47" s="45">
        <f t="shared" ref="E47:H47" si="19" xml:space="preserve"> MIN(E13:E18)</f>
        <v>2.31</v>
      </c>
      <c r="F47" s="59">
        <f t="shared" si="19"/>
        <v>18</v>
      </c>
      <c r="G47" s="45">
        <f t="shared" si="19"/>
        <v>1.66</v>
      </c>
      <c r="H47" s="59">
        <f t="shared" si="19"/>
        <v>64</v>
      </c>
    </row>
    <row r="48" spans="3:12" x14ac:dyDescent="0.3">
      <c r="C48" s="24" t="s">
        <v>93</v>
      </c>
      <c r="D48" s="59">
        <f xml:space="preserve"> MAX(D13:D18)</f>
        <v>40.4</v>
      </c>
      <c r="E48" s="45">
        <f t="shared" ref="E48:H48" si="20" xml:space="preserve"> MAX(E13:E18)</f>
        <v>3.52</v>
      </c>
      <c r="F48" s="59">
        <f t="shared" si="20"/>
        <v>26</v>
      </c>
      <c r="G48" s="45">
        <f t="shared" si="20"/>
        <v>1.93</v>
      </c>
      <c r="H48" s="59">
        <f t="shared" si="20"/>
        <v>87</v>
      </c>
    </row>
    <row r="49" spans="3:8" x14ac:dyDescent="0.3">
      <c r="G49" s="45"/>
    </row>
    <row r="50" spans="3:8" ht="15" thickBot="1" x14ac:dyDescent="0.35">
      <c r="C50" s="34" t="s">
        <v>96</v>
      </c>
      <c r="G50" s="45"/>
    </row>
    <row r="51" spans="3:8" x14ac:dyDescent="0.3">
      <c r="C51" s="72" t="s">
        <v>94</v>
      </c>
      <c r="D51" s="73">
        <f xml:space="preserve"> AVERAGE(D19:D26)</f>
        <v>48.112499999999997</v>
      </c>
      <c r="E51" s="74">
        <f t="shared" ref="E51:H51" si="21" xml:space="preserve"> AVERAGE(E19:E26)</f>
        <v>3.71</v>
      </c>
      <c r="F51" s="73">
        <f t="shared" si="21"/>
        <v>23.875</v>
      </c>
      <c r="G51" s="74">
        <f t="shared" si="21"/>
        <v>1.855</v>
      </c>
      <c r="H51" s="73">
        <f t="shared" si="21"/>
        <v>76.375</v>
      </c>
    </row>
    <row r="52" spans="3:8" x14ac:dyDescent="0.3">
      <c r="C52" s="24" t="s">
        <v>91</v>
      </c>
      <c r="D52" s="59">
        <f xml:space="preserve"> MEDIAN(D19:D26)</f>
        <v>48.3</v>
      </c>
      <c r="E52" s="45">
        <f t="shared" ref="E52:H52" si="22" xml:space="preserve"> MEDIAN(E19:E26)</f>
        <v>3.63</v>
      </c>
      <c r="F52" s="59">
        <f t="shared" si="22"/>
        <v>24</v>
      </c>
      <c r="G52" s="45">
        <f t="shared" si="22"/>
        <v>1.855</v>
      </c>
      <c r="H52" s="59">
        <f t="shared" si="22"/>
        <v>74.5</v>
      </c>
    </row>
    <row r="53" spans="3:8" x14ac:dyDescent="0.3">
      <c r="C53" s="58" t="s">
        <v>98</v>
      </c>
      <c r="D53" s="24">
        <f xml:space="preserve"> COUNT(D19:D26)</f>
        <v>8</v>
      </c>
      <c r="E53" s="62">
        <f t="shared" ref="E53:H53" si="23" xml:space="preserve"> COUNT(E19:E26)</f>
        <v>8</v>
      </c>
      <c r="F53" s="24">
        <f t="shared" si="23"/>
        <v>8</v>
      </c>
      <c r="G53" s="24">
        <f t="shared" si="23"/>
        <v>8</v>
      </c>
      <c r="H53" s="24">
        <f t="shared" si="23"/>
        <v>8</v>
      </c>
    </row>
    <row r="54" spans="3:8" x14ac:dyDescent="0.3">
      <c r="C54" s="58" t="s">
        <v>80</v>
      </c>
      <c r="D54" s="59">
        <f xml:space="preserve"> _xlfn.STDEV.S(D19:D26)</f>
        <v>1.4623244705409457</v>
      </c>
      <c r="E54" s="45">
        <f t="shared" ref="E54:H54" si="24" xml:space="preserve"> _xlfn.STDEV.S(E19:E26)</f>
        <v>0.32763219796420656</v>
      </c>
      <c r="F54" s="59">
        <f t="shared" si="24"/>
        <v>1.8850918886280925</v>
      </c>
      <c r="G54" s="45">
        <f t="shared" si="24"/>
        <v>5.3718844791323307E-2</v>
      </c>
      <c r="H54" s="59">
        <f t="shared" si="24"/>
        <v>8.2969443600813495</v>
      </c>
    </row>
    <row r="55" spans="3:8" ht="15.6" x14ac:dyDescent="0.35">
      <c r="C55" s="58" t="s">
        <v>133</v>
      </c>
      <c r="D55" s="59">
        <f xml:space="preserve"> D54 / SQRT(D53)</f>
        <v>0.51700977470726517</v>
      </c>
      <c r="E55" s="45">
        <f t="shared" ref="E55" si="25" xml:space="preserve"> E54 / SQRT(E53)</f>
        <v>0.11583547445777191</v>
      </c>
      <c r="F55" s="59">
        <f t="shared" ref="F55" si="26" xml:space="preserve"> F54 / SQRT(F53)</f>
        <v>0.66648062880434011</v>
      </c>
      <c r="G55" s="45">
        <f t="shared" ref="G55" si="27" xml:space="preserve"> G54 / SQRT(G53)</f>
        <v>1.8992479714726177E-2</v>
      </c>
      <c r="H55" s="59">
        <f t="shared" ref="H55" si="28" xml:space="preserve"> H54 / SQRT(H53)</f>
        <v>2.933412810070501</v>
      </c>
    </row>
    <row r="56" spans="3:8" ht="15.6" x14ac:dyDescent="0.35">
      <c r="C56" s="24" t="s">
        <v>155</v>
      </c>
      <c r="D56" s="59">
        <f xml:space="preserve"> _xlfn.QUARTILE.INC(D19:D26, 1)</f>
        <v>47.524999999999999</v>
      </c>
      <c r="E56" s="45">
        <f t="shared" ref="E56:H56" si="29" xml:space="preserve"> _xlfn.QUARTILE.INC(E19:E26, 1)</f>
        <v>3.4649999999999999</v>
      </c>
      <c r="F56" s="59">
        <f t="shared" si="29"/>
        <v>22.75</v>
      </c>
      <c r="G56" s="45">
        <f t="shared" si="29"/>
        <v>1.8225</v>
      </c>
      <c r="H56" s="59">
        <f t="shared" si="29"/>
        <v>72</v>
      </c>
    </row>
    <row r="57" spans="3:8" ht="15.6" x14ac:dyDescent="0.35">
      <c r="C57" s="24" t="s">
        <v>156</v>
      </c>
      <c r="D57" s="59">
        <f xml:space="preserve"> _xlfn.QUARTILE.INC(D19:D26, 3)</f>
        <v>48.849999999999994</v>
      </c>
      <c r="E57" s="45">
        <f t="shared" ref="E57:H57" si="30" xml:space="preserve"> _xlfn.QUARTILE.INC(E19:E26, 3)</f>
        <v>3.81</v>
      </c>
      <c r="F57" s="59">
        <f t="shared" si="30"/>
        <v>25.25</v>
      </c>
      <c r="G57" s="45">
        <f t="shared" si="30"/>
        <v>1.8625</v>
      </c>
      <c r="H57" s="59">
        <f t="shared" si="30"/>
        <v>77.5</v>
      </c>
    </row>
    <row r="58" spans="3:8" x14ac:dyDescent="0.3">
      <c r="C58" s="24" t="s">
        <v>92</v>
      </c>
      <c r="D58" s="59">
        <f xml:space="preserve"> MIN(D19:D26)</f>
        <v>45.3</v>
      </c>
      <c r="E58" s="45">
        <f t="shared" ref="E58:H58" si="31" xml:space="preserve"> MIN(E19:E26)</f>
        <v>3.41</v>
      </c>
      <c r="F58" s="59">
        <f t="shared" si="31"/>
        <v>21</v>
      </c>
      <c r="G58" s="45">
        <f t="shared" si="31"/>
        <v>1.8</v>
      </c>
      <c r="H58" s="59">
        <f t="shared" si="31"/>
        <v>69</v>
      </c>
    </row>
    <row r="59" spans="3:8" x14ac:dyDescent="0.3">
      <c r="C59" s="24" t="s">
        <v>93</v>
      </c>
      <c r="D59" s="59">
        <f xml:space="preserve"> MAX(D19:D26)</f>
        <v>50.3</v>
      </c>
      <c r="E59" s="45">
        <f t="shared" ref="E59:H59" si="32" xml:space="preserve"> MAX(E19:E26)</f>
        <v>4.3499999999999996</v>
      </c>
      <c r="F59" s="59">
        <f t="shared" si="32"/>
        <v>26</v>
      </c>
      <c r="G59" s="45">
        <f t="shared" si="32"/>
        <v>1.97</v>
      </c>
      <c r="H59" s="59">
        <f t="shared" si="32"/>
        <v>95</v>
      </c>
    </row>
    <row r="61" spans="3:8" ht="15" thickBot="1" x14ac:dyDescent="0.35">
      <c r="C61" s="34" t="s">
        <v>97</v>
      </c>
    </row>
    <row r="62" spans="3:8" x14ac:dyDescent="0.3">
      <c r="C62" s="72" t="s">
        <v>94</v>
      </c>
      <c r="D62" s="73">
        <f xml:space="preserve"> AVERAGE(D7:D26)</f>
        <v>46.264999999999993</v>
      </c>
      <c r="E62" s="74">
        <f t="shared" ref="E62:H62" si="33" xml:space="preserve"> AVERAGE(E7:E26)</f>
        <v>3.2069999999999999</v>
      </c>
      <c r="F62" s="73">
        <f t="shared" si="33"/>
        <v>23.65</v>
      </c>
      <c r="G62" s="74">
        <f t="shared" si="33"/>
        <v>1.8274999999999999</v>
      </c>
      <c r="H62" s="73">
        <f t="shared" si="33"/>
        <v>73.95</v>
      </c>
    </row>
    <row r="63" spans="3:8" x14ac:dyDescent="0.3">
      <c r="C63" s="24" t="s">
        <v>91</v>
      </c>
      <c r="D63" s="59">
        <f xml:space="preserve"> MEDIAN(D7:D26)</f>
        <v>47.900000000000006</v>
      </c>
      <c r="E63" s="45">
        <f t="shared" ref="E63:H63" si="34" xml:space="preserve"> MEDIAN(E7:E26)</f>
        <v>3.29</v>
      </c>
      <c r="F63" s="59">
        <f t="shared" si="34"/>
        <v>22.5</v>
      </c>
      <c r="G63" s="45">
        <f t="shared" si="34"/>
        <v>1.83</v>
      </c>
      <c r="H63" s="59">
        <f t="shared" si="34"/>
        <v>73.5</v>
      </c>
    </row>
    <row r="64" spans="3:8" x14ac:dyDescent="0.3">
      <c r="C64" s="58" t="s">
        <v>98</v>
      </c>
      <c r="D64" s="24">
        <f xml:space="preserve"> COUNT(D7:D26)</f>
        <v>20</v>
      </c>
      <c r="E64" s="62">
        <f t="shared" ref="E64:H64" si="35" xml:space="preserve"> COUNT(E7:E26)</f>
        <v>20</v>
      </c>
      <c r="F64" s="24">
        <f t="shared" si="35"/>
        <v>20</v>
      </c>
      <c r="G64" s="62">
        <f t="shared" si="35"/>
        <v>20</v>
      </c>
      <c r="H64" s="24">
        <f t="shared" si="35"/>
        <v>20</v>
      </c>
    </row>
    <row r="65" spans="3:8" x14ac:dyDescent="0.3">
      <c r="C65" s="58" t="s">
        <v>80</v>
      </c>
      <c r="D65" s="62">
        <f xml:space="preserve"> _xlfn.STDEV.S(D7:D26)</f>
        <v>5.9905429856698982</v>
      </c>
      <c r="E65" s="45">
        <f t="shared" ref="E65:H65" si="36" xml:space="preserve"> _xlfn.STDEV.S(E7:E26)</f>
        <v>0.54179137565749536</v>
      </c>
      <c r="F65" s="62">
        <f t="shared" si="36"/>
        <v>4.7823689351177112</v>
      </c>
      <c r="G65" s="45">
        <f t="shared" si="36"/>
        <v>7.4824355730780029E-2</v>
      </c>
      <c r="H65" s="62">
        <f t="shared" si="36"/>
        <v>8.3570014768582137</v>
      </c>
    </row>
    <row r="66" spans="3:8" ht="15.6" x14ac:dyDescent="0.35">
      <c r="C66" s="58" t="s">
        <v>133</v>
      </c>
      <c r="D66" s="59">
        <f xml:space="preserve"> D65 / SQRT(D64)</f>
        <v>1.3395261338092441</v>
      </c>
      <c r="E66" s="45">
        <f t="shared" ref="E66" si="37" xml:space="preserve"> E65 / SQRT(E64)</f>
        <v>0.12114823455932844</v>
      </c>
      <c r="F66" s="59">
        <f t="shared" ref="F66" si="38" xml:space="preserve"> F65 / SQRT(F64)</f>
        <v>1.0693702032406482</v>
      </c>
      <c r="G66" s="45">
        <f t="shared" ref="G66" si="39" xml:space="preserve"> G65 / SQRT(G64)</f>
        <v>1.6731234578665009E-2</v>
      </c>
      <c r="H66" s="59">
        <f t="shared" ref="H66" si="40" xml:space="preserve"> H65 / SQRT(H64)</f>
        <v>1.8686823390321101</v>
      </c>
    </row>
    <row r="67" spans="3:8" ht="15.6" x14ac:dyDescent="0.35">
      <c r="C67" s="24" t="s">
        <v>155</v>
      </c>
      <c r="D67" s="59">
        <f xml:space="preserve"> _xlfn.QUARTILE.INC(D7:D26, 1)</f>
        <v>40.274999999999999</v>
      </c>
      <c r="E67" s="45">
        <f t="shared" ref="E67:H67" si="41" xml:space="preserve"> _xlfn.QUARTILE.INC(E7:E26, 1)</f>
        <v>2.7350000000000003</v>
      </c>
      <c r="F67" s="59">
        <f t="shared" si="41"/>
        <v>20</v>
      </c>
      <c r="G67" s="45">
        <f t="shared" si="41"/>
        <v>1.7925</v>
      </c>
      <c r="H67" s="59">
        <f t="shared" si="41"/>
        <v>69</v>
      </c>
    </row>
    <row r="68" spans="3:8" ht="15.6" x14ac:dyDescent="0.35">
      <c r="C68" s="24" t="s">
        <v>156</v>
      </c>
      <c r="D68" s="59">
        <f xml:space="preserve"> _xlfn.QUARTILE.INC(D7:D26, 3)</f>
        <v>50.349999999999994</v>
      </c>
      <c r="E68" s="45">
        <f t="shared" ref="E68:H68" si="42" xml:space="preserve"> _xlfn.QUARTILE.INC(E7:E26, 3)</f>
        <v>3.5350000000000001</v>
      </c>
      <c r="F68" s="59">
        <f t="shared" si="42"/>
        <v>26</v>
      </c>
      <c r="G68" s="45">
        <f t="shared" si="42"/>
        <v>1.8725000000000001</v>
      </c>
      <c r="H68" s="59">
        <f t="shared" si="42"/>
        <v>78.25</v>
      </c>
    </row>
    <row r="69" spans="3:8" x14ac:dyDescent="0.3">
      <c r="C69" s="24" t="s">
        <v>92</v>
      </c>
      <c r="D69" s="59">
        <f xml:space="preserve"> MIN(D7:D26)</f>
        <v>35.6</v>
      </c>
      <c r="E69" s="45">
        <f t="shared" ref="E69:H69" si="43" xml:space="preserve"> MIN(E7:E26)</f>
        <v>2.31</v>
      </c>
      <c r="F69" s="59">
        <f t="shared" si="43"/>
        <v>18</v>
      </c>
      <c r="G69" s="45">
        <f t="shared" si="43"/>
        <v>1.66</v>
      </c>
      <c r="H69" s="59">
        <f t="shared" si="43"/>
        <v>60</v>
      </c>
    </row>
    <row r="70" spans="3:8" x14ac:dyDescent="0.3">
      <c r="C70" s="24" t="s">
        <v>93</v>
      </c>
      <c r="D70" s="59">
        <f xml:space="preserve"> MAX(D7:D26)</f>
        <v>56.5</v>
      </c>
      <c r="E70" s="45">
        <f t="shared" ref="E70:H70" si="44" xml:space="preserve"> MAX(E7:E26)</f>
        <v>4.3499999999999996</v>
      </c>
      <c r="F70" s="59">
        <f t="shared" si="44"/>
        <v>38</v>
      </c>
      <c r="G70" s="45">
        <f t="shared" si="44"/>
        <v>1.97</v>
      </c>
      <c r="H70" s="59">
        <f t="shared" si="44"/>
        <v>95</v>
      </c>
    </row>
  </sheetData>
  <mergeCells count="6">
    <mergeCell ref="J5:J6"/>
    <mergeCell ref="J17:J18"/>
    <mergeCell ref="J28:J30"/>
    <mergeCell ref="O6:O7"/>
    <mergeCell ref="O12:O13"/>
    <mergeCell ref="O16:O1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zoomScaleNormal="100" workbookViewId="0"/>
  </sheetViews>
  <sheetFormatPr baseColWidth="10" defaultRowHeight="14.4" x14ac:dyDescent="0.3"/>
  <cols>
    <col min="1" max="1" width="10.44140625" customWidth="1"/>
    <col min="2" max="7" width="11.5546875" style="24"/>
    <col min="8" max="8" width="9.21875" customWidth="1"/>
    <col min="9" max="9" width="18" customWidth="1"/>
    <col min="14" max="14" width="5" customWidth="1"/>
  </cols>
  <sheetData>
    <row r="1" spans="1:19" ht="22.8" x14ac:dyDescent="0.4">
      <c r="A1" s="1" t="s">
        <v>104</v>
      </c>
    </row>
    <row r="2" spans="1:19" x14ac:dyDescent="0.3">
      <c r="N2" s="8"/>
    </row>
    <row r="3" spans="1:19" ht="20.399999999999999" thickBot="1" x14ac:dyDescent="0.45">
      <c r="B3" s="86" t="s">
        <v>105</v>
      </c>
      <c r="C3" s="87"/>
      <c r="I3" s="86" t="s">
        <v>134</v>
      </c>
      <c r="J3" s="2"/>
      <c r="K3" s="2"/>
      <c r="L3" s="2"/>
      <c r="M3" s="2"/>
      <c r="N3" s="88"/>
      <c r="O3" s="86" t="s">
        <v>135</v>
      </c>
      <c r="P3" s="2"/>
      <c r="Q3" s="2"/>
      <c r="R3" s="2"/>
      <c r="S3" s="2"/>
    </row>
    <row r="4" spans="1:19" ht="20.399999999999999" thickTop="1" x14ac:dyDescent="0.4">
      <c r="I4" s="125"/>
      <c r="J4" s="88"/>
      <c r="K4" s="88"/>
      <c r="L4" s="88"/>
      <c r="M4" s="88"/>
      <c r="N4" s="88"/>
      <c r="O4" s="125"/>
      <c r="P4" s="88"/>
      <c r="Q4" s="88"/>
      <c r="R4" s="88"/>
      <c r="S4" s="88"/>
    </row>
    <row r="5" spans="1:19" ht="18" thickBot="1" x14ac:dyDescent="0.4">
      <c r="D5" s="179" t="s">
        <v>146</v>
      </c>
      <c r="E5" s="179"/>
      <c r="F5" s="179"/>
      <c r="G5" s="91"/>
      <c r="I5" s="32" t="s">
        <v>316</v>
      </c>
      <c r="J5" s="8"/>
      <c r="K5" s="8"/>
      <c r="L5" s="8"/>
      <c r="M5" s="8"/>
      <c r="N5" s="8"/>
      <c r="O5" s="32" t="s">
        <v>317</v>
      </c>
      <c r="P5" s="8"/>
      <c r="Q5" s="8"/>
      <c r="R5" s="8"/>
      <c r="S5" s="8"/>
    </row>
    <row r="6" spans="1:19" ht="15.6" customHeight="1" thickTop="1" thickBot="1" x14ac:dyDescent="0.35">
      <c r="B6" s="84" t="s">
        <v>89</v>
      </c>
      <c r="C6" s="84" t="s">
        <v>100</v>
      </c>
      <c r="D6" s="84" t="s">
        <v>101</v>
      </c>
      <c r="E6" s="84" t="s">
        <v>102</v>
      </c>
      <c r="F6" s="84" t="s">
        <v>103</v>
      </c>
      <c r="G6" s="92" t="s">
        <v>147</v>
      </c>
      <c r="I6" s="178" t="s">
        <v>127</v>
      </c>
      <c r="J6" s="179" t="s">
        <v>146</v>
      </c>
      <c r="K6" s="179"/>
      <c r="L6" s="179"/>
      <c r="N6" s="8"/>
      <c r="O6" s="180" t="s">
        <v>136</v>
      </c>
      <c r="P6" s="179" t="s">
        <v>146</v>
      </c>
      <c r="Q6" s="179"/>
      <c r="R6" s="179"/>
    </row>
    <row r="7" spans="1:19" ht="15" thickBot="1" x14ac:dyDescent="0.35">
      <c r="B7" s="56">
        <v>1</v>
      </c>
      <c r="C7" s="66" t="s">
        <v>66</v>
      </c>
      <c r="D7" s="56">
        <v>20</v>
      </c>
      <c r="E7" s="66">
        <v>1</v>
      </c>
      <c r="F7" s="56">
        <v>19</v>
      </c>
      <c r="G7" s="93">
        <f>_xlfn.RANK.AVG(F7,F$7:F$44,1)</f>
        <v>37</v>
      </c>
      <c r="I7" s="177"/>
      <c r="J7" s="84" t="s">
        <v>101</v>
      </c>
      <c r="K7" s="84" t="s">
        <v>102</v>
      </c>
      <c r="L7" s="84" t="s">
        <v>103</v>
      </c>
      <c r="O7" s="181"/>
      <c r="P7" s="84" t="s">
        <v>101</v>
      </c>
      <c r="Q7" s="84" t="s">
        <v>102</v>
      </c>
      <c r="R7" s="84" t="s">
        <v>103</v>
      </c>
    </row>
    <row r="8" spans="1:19" x14ac:dyDescent="0.3">
      <c r="B8" s="56">
        <v>2</v>
      </c>
      <c r="C8" s="66" t="s">
        <v>66</v>
      </c>
      <c r="D8" s="56">
        <v>12.5</v>
      </c>
      <c r="E8" s="66">
        <v>10</v>
      </c>
      <c r="F8" s="56">
        <v>2.5</v>
      </c>
      <c r="G8" s="93">
        <f t="shared" ref="G8:G44" si="0">_xlfn.RANK.AVG(F8,F$7:F$44,1)</f>
        <v>14.5</v>
      </c>
      <c r="I8" s="24" t="s">
        <v>94</v>
      </c>
      <c r="J8" s="59">
        <f xml:space="preserve"> D48</f>
        <v>18.886363636363637</v>
      </c>
      <c r="K8" s="59">
        <f xml:space="preserve"> E48</f>
        <v>11.5</v>
      </c>
      <c r="L8" s="59">
        <f xml:space="preserve"> F48</f>
        <v>7.3863636363636367</v>
      </c>
      <c r="O8" s="24" t="s">
        <v>94</v>
      </c>
      <c r="P8" s="59">
        <f xml:space="preserve"> J18 - J8</f>
        <v>0.86363636363636331</v>
      </c>
      <c r="Q8" s="59">
        <f xml:space="preserve"> K18 - K8</f>
        <v>6.4375</v>
      </c>
      <c r="R8" s="59">
        <f xml:space="preserve"> L18 - L8</f>
        <v>-5.5738636363636367</v>
      </c>
    </row>
    <row r="9" spans="1:19" x14ac:dyDescent="0.3">
      <c r="B9" s="56">
        <v>3</v>
      </c>
      <c r="C9" s="66" t="s">
        <v>66</v>
      </c>
      <c r="D9" s="56">
        <v>22.5</v>
      </c>
      <c r="E9" s="66">
        <v>20</v>
      </c>
      <c r="F9" s="56">
        <v>2.5</v>
      </c>
      <c r="G9" s="93">
        <f t="shared" si="0"/>
        <v>14.5</v>
      </c>
      <c r="I9" s="58" t="s">
        <v>80</v>
      </c>
      <c r="J9" s="59">
        <f t="shared" ref="J9:L10" si="1" xml:space="preserve"> D51</f>
        <v>6.1874139112468391</v>
      </c>
      <c r="K9" s="59">
        <f t="shared" si="1"/>
        <v>9.1690473099133136</v>
      </c>
      <c r="L9" s="59">
        <f t="shared" si="1"/>
        <v>7.2373564928314122</v>
      </c>
      <c r="O9" s="58" t="s">
        <v>80</v>
      </c>
      <c r="P9" s="59">
        <f xml:space="preserve"> SQRT((D51^2*(D50-1) + D63^2*(D62-1)) / (D50 + D62 - 2))</f>
        <v>5.6861574339474945</v>
      </c>
      <c r="Q9" s="59">
        <f xml:space="preserve"> SQRT((E51^2*(E50-1) + E63^2*(E62-1)) / (E50 + E62 - 2))</f>
        <v>7.9659649272528323</v>
      </c>
      <c r="R9" s="59">
        <f xml:space="preserve"> SQRT((F51^2*(F50-1) + F63^2*(F62-1)) / (F50 + F62 - 2))</f>
        <v>5.786486674166202</v>
      </c>
    </row>
    <row r="10" spans="1:19" ht="15.6" x14ac:dyDescent="0.35">
      <c r="B10" s="56">
        <v>4</v>
      </c>
      <c r="C10" s="66" t="s">
        <v>66</v>
      </c>
      <c r="D10" s="56">
        <v>15</v>
      </c>
      <c r="E10" s="66">
        <v>0</v>
      </c>
      <c r="F10" s="56">
        <v>15</v>
      </c>
      <c r="G10" s="93">
        <f t="shared" si="0"/>
        <v>35</v>
      </c>
      <c r="I10" s="58" t="s">
        <v>133</v>
      </c>
      <c r="J10" s="59">
        <f t="shared" si="1"/>
        <v>1.3191610782664955</v>
      </c>
      <c r="K10" s="59">
        <f t="shared" si="1"/>
        <v>1.9548474547720012</v>
      </c>
      <c r="L10" s="59">
        <f t="shared" si="1"/>
        <v>1.5430095887925854</v>
      </c>
      <c r="O10" s="58" t="s">
        <v>133</v>
      </c>
      <c r="P10" s="59">
        <f xml:space="preserve"> P9 * SQRT(1/D50 + 1/ D62)</f>
        <v>1.8682687369185158</v>
      </c>
      <c r="Q10" s="59">
        <f xml:space="preserve"> Q9 * SQRT(1/E50 + 1/ E62)</f>
        <v>2.6173322504445578</v>
      </c>
      <c r="R10" s="59">
        <f xml:space="preserve"> R9 * SQRT(1/F50 + 1/ F62)</f>
        <v>1.9012333505573036</v>
      </c>
    </row>
    <row r="11" spans="1:19" x14ac:dyDescent="0.3">
      <c r="B11" s="56">
        <v>5</v>
      </c>
      <c r="C11" s="66" t="s">
        <v>66</v>
      </c>
      <c r="D11" s="56">
        <v>13.5</v>
      </c>
      <c r="E11" s="66">
        <v>8</v>
      </c>
      <c r="F11" s="56">
        <v>5.5</v>
      </c>
      <c r="G11" s="93">
        <f t="shared" si="0"/>
        <v>27</v>
      </c>
      <c r="I11" s="24" t="s">
        <v>117</v>
      </c>
      <c r="J11" s="24">
        <f xml:space="preserve"> D50 - 1</f>
        <v>21</v>
      </c>
      <c r="K11" s="24">
        <f xml:space="preserve"> E50 - 1</f>
        <v>21</v>
      </c>
      <c r="L11" s="24">
        <f xml:space="preserve"> F50 - 1</f>
        <v>21</v>
      </c>
      <c r="O11" s="24" t="s">
        <v>117</v>
      </c>
      <c r="P11" s="24">
        <f xml:space="preserve"> D50 + D62 - 2</f>
        <v>36</v>
      </c>
      <c r="Q11" s="24">
        <f xml:space="preserve"> E50 + E62 - 2</f>
        <v>36</v>
      </c>
      <c r="R11" s="24">
        <f xml:space="preserve"> F50 + F62 - 2</f>
        <v>36</v>
      </c>
    </row>
    <row r="12" spans="1:19" ht="15.6" x14ac:dyDescent="0.35">
      <c r="B12" s="56">
        <v>6</v>
      </c>
      <c r="C12" s="66" t="s">
        <v>66</v>
      </c>
      <c r="D12" s="56">
        <v>25</v>
      </c>
      <c r="E12" s="66">
        <v>23</v>
      </c>
      <c r="F12" s="56">
        <v>2</v>
      </c>
      <c r="G12" s="93">
        <f t="shared" si="0"/>
        <v>10.5</v>
      </c>
      <c r="I12" s="24" t="s">
        <v>118</v>
      </c>
      <c r="J12" s="45">
        <f xml:space="preserve"> _xlfn.T.INV(0.975, J11)</f>
        <v>2.07961384472768</v>
      </c>
      <c r="K12" s="45">
        <f t="shared" ref="K12:L12" si="2" xml:space="preserve"> _xlfn.T.INV(0.975, K11)</f>
        <v>2.07961384472768</v>
      </c>
      <c r="L12" s="45">
        <f t="shared" si="2"/>
        <v>2.07961384472768</v>
      </c>
      <c r="O12" s="24" t="s">
        <v>118</v>
      </c>
      <c r="P12" s="45">
        <f xml:space="preserve"> _xlfn.T.INV(0.975, P11)</f>
        <v>2.0280940009804502</v>
      </c>
      <c r="Q12" s="45">
        <f t="shared" ref="Q12:R12" si="3" xml:space="preserve"> _xlfn.T.INV(0.975, Q11)</f>
        <v>2.0280940009804502</v>
      </c>
      <c r="R12" s="45">
        <f t="shared" si="3"/>
        <v>2.0280940009804502</v>
      </c>
    </row>
    <row r="13" spans="1:19" ht="15.6" x14ac:dyDescent="0.35">
      <c r="B13" s="56">
        <v>7</v>
      </c>
      <c r="C13" s="66" t="s">
        <v>66</v>
      </c>
      <c r="D13" s="56">
        <v>12.5</v>
      </c>
      <c r="E13" s="66">
        <v>0</v>
      </c>
      <c r="F13" s="56">
        <v>12.5</v>
      </c>
      <c r="G13" s="93">
        <f t="shared" si="0"/>
        <v>33</v>
      </c>
      <c r="I13" s="24" t="s">
        <v>130</v>
      </c>
      <c r="J13" s="59">
        <f xml:space="preserve"> J$8 - J$10*J$12</f>
        <v>16.143017994574738</v>
      </c>
      <c r="K13" s="59">
        <f xml:space="preserve"> K$8 - K$10*K$12</f>
        <v>7.4346721687254789</v>
      </c>
      <c r="L13" s="59">
        <f xml:space="preserve"> L$8 - L$10*L$12</f>
        <v>4.1774995329630116</v>
      </c>
      <c r="O13" s="24" t="s">
        <v>130</v>
      </c>
      <c r="P13" s="59">
        <f xml:space="preserve"> P$8 - P$10*P$12</f>
        <v>-2.9253882539274016</v>
      </c>
      <c r="Q13" s="59">
        <f t="shared" ref="Q13:R13" si="4" xml:space="preserve"> Q$8 - Q$10*Q$12</f>
        <v>1.1293041643007307</v>
      </c>
      <c r="R13" s="59">
        <f t="shared" si="4"/>
        <v>-9.4297435890928654</v>
      </c>
    </row>
    <row r="14" spans="1:19" ht="15.6" x14ac:dyDescent="0.35">
      <c r="B14" s="56">
        <v>8</v>
      </c>
      <c r="C14" s="66" t="s">
        <v>66</v>
      </c>
      <c r="D14" s="56">
        <v>30</v>
      </c>
      <c r="E14" s="66">
        <v>25</v>
      </c>
      <c r="F14" s="56">
        <v>5</v>
      </c>
      <c r="G14" s="93">
        <f t="shared" si="0"/>
        <v>24.5</v>
      </c>
      <c r="I14" s="24" t="s">
        <v>131</v>
      </c>
      <c r="J14" s="59">
        <f xml:space="preserve"> J$8 + J$10*J$12</f>
        <v>21.629709278152536</v>
      </c>
      <c r="K14" s="59">
        <f xml:space="preserve"> K$8 + K$10*K$12</f>
        <v>15.565327831274521</v>
      </c>
      <c r="L14" s="59">
        <f xml:space="preserve"> L$8 + L$10*L$12</f>
        <v>10.595227739764262</v>
      </c>
      <c r="O14" s="24" t="s">
        <v>131</v>
      </c>
      <c r="P14" s="59">
        <f xml:space="preserve"> P$8 + P$10*P$12</f>
        <v>4.6526609812001283</v>
      </c>
      <c r="Q14" s="59">
        <f t="shared" ref="Q14:R14" si="5" xml:space="preserve"> Q$8 + Q$10*Q$12</f>
        <v>11.745695835699269</v>
      </c>
      <c r="R14" s="59">
        <f t="shared" si="5"/>
        <v>-1.717983683634408</v>
      </c>
    </row>
    <row r="15" spans="1:19" x14ac:dyDescent="0.3">
      <c r="B15" s="56">
        <v>9</v>
      </c>
      <c r="C15" s="66" t="s">
        <v>66</v>
      </c>
      <c r="D15" s="56">
        <v>25</v>
      </c>
      <c r="E15" s="66">
        <v>0</v>
      </c>
      <c r="F15" s="56">
        <v>25</v>
      </c>
      <c r="G15" s="93">
        <f t="shared" si="0"/>
        <v>38</v>
      </c>
      <c r="J15" s="24"/>
      <c r="K15" s="24"/>
      <c r="L15" s="24"/>
    </row>
    <row r="16" spans="1:19" ht="17.399999999999999" thickBot="1" x14ac:dyDescent="0.35">
      <c r="B16" s="56">
        <v>10</v>
      </c>
      <c r="C16" s="66" t="s">
        <v>66</v>
      </c>
      <c r="D16" s="56">
        <v>20</v>
      </c>
      <c r="E16" s="66">
        <v>19</v>
      </c>
      <c r="F16" s="56">
        <v>1</v>
      </c>
      <c r="G16" s="93">
        <f t="shared" si="0"/>
        <v>8.5</v>
      </c>
      <c r="I16" s="178" t="s">
        <v>314</v>
      </c>
      <c r="J16" s="179" t="s">
        <v>146</v>
      </c>
      <c r="K16" s="179"/>
      <c r="L16" s="179"/>
    </row>
    <row r="17" spans="2:18" ht="15.6" thickTop="1" thickBot="1" x14ac:dyDescent="0.35">
      <c r="B17" s="56">
        <v>11</v>
      </c>
      <c r="C17" s="66" t="s">
        <v>66</v>
      </c>
      <c r="D17" s="56">
        <v>20</v>
      </c>
      <c r="E17" s="66">
        <v>19</v>
      </c>
      <c r="F17" s="56">
        <v>1</v>
      </c>
      <c r="G17" s="93">
        <f t="shared" si="0"/>
        <v>8.5</v>
      </c>
      <c r="I17" s="177"/>
      <c r="J17" s="84" t="s">
        <v>101</v>
      </c>
      <c r="K17" s="84" t="s">
        <v>102</v>
      </c>
      <c r="L17" s="84" t="s">
        <v>103</v>
      </c>
    </row>
    <row r="18" spans="2:18" ht="18" thickBot="1" x14ac:dyDescent="0.4">
      <c r="B18" s="56">
        <v>12</v>
      </c>
      <c r="C18" s="66" t="s">
        <v>66</v>
      </c>
      <c r="D18" s="56">
        <v>30</v>
      </c>
      <c r="E18" s="66">
        <v>25</v>
      </c>
      <c r="F18" s="56">
        <v>5</v>
      </c>
      <c r="G18" s="93">
        <f t="shared" si="0"/>
        <v>24.5</v>
      </c>
      <c r="I18" s="24" t="s">
        <v>94</v>
      </c>
      <c r="J18" s="59">
        <f xml:space="preserve"> D60</f>
        <v>19.75</v>
      </c>
      <c r="K18" s="59">
        <f xml:space="preserve"> E60</f>
        <v>17.9375</v>
      </c>
      <c r="L18" s="59">
        <f xml:space="preserve"> F60</f>
        <v>1.8125</v>
      </c>
      <c r="O18" s="68" t="s">
        <v>137</v>
      </c>
      <c r="P18" s="32"/>
      <c r="Q18" s="32"/>
      <c r="R18" s="32"/>
    </row>
    <row r="19" spans="2:18" ht="15.6" thickTop="1" thickBot="1" x14ac:dyDescent="0.35">
      <c r="B19" s="56">
        <v>13</v>
      </c>
      <c r="C19" s="66" t="s">
        <v>66</v>
      </c>
      <c r="D19" s="56">
        <v>15</v>
      </c>
      <c r="E19" s="66">
        <v>0</v>
      </c>
      <c r="F19" s="56">
        <v>15</v>
      </c>
      <c r="G19" s="93">
        <f t="shared" si="0"/>
        <v>35</v>
      </c>
      <c r="I19" s="58" t="s">
        <v>80</v>
      </c>
      <c r="J19" s="59">
        <f t="shared" ref="J19:L20" si="6" xml:space="preserve"> D63</f>
        <v>4.8989794855663558</v>
      </c>
      <c r="K19" s="59">
        <f t="shared" si="6"/>
        <v>5.8818222799854576</v>
      </c>
      <c r="L19" s="59">
        <f t="shared" si="6"/>
        <v>2.651257563245538</v>
      </c>
      <c r="O19" s="3" t="s">
        <v>138</v>
      </c>
    </row>
    <row r="20" spans="2:18" ht="15" customHeight="1" x14ac:dyDescent="0.35">
      <c r="B20" s="56">
        <v>14</v>
      </c>
      <c r="C20" s="66" t="s">
        <v>66</v>
      </c>
      <c r="D20" s="56">
        <v>25</v>
      </c>
      <c r="E20" s="66">
        <v>19</v>
      </c>
      <c r="F20" s="56">
        <v>6</v>
      </c>
      <c r="G20" s="93">
        <f t="shared" si="0"/>
        <v>29</v>
      </c>
      <c r="I20" s="58" t="s">
        <v>133</v>
      </c>
      <c r="J20" s="59">
        <f t="shared" si="6"/>
        <v>1.2247448713915889</v>
      </c>
      <c r="K20" s="59">
        <f t="shared" si="6"/>
        <v>1.4704555699963644</v>
      </c>
      <c r="L20" s="59">
        <f t="shared" si="6"/>
        <v>0.66281439081138449</v>
      </c>
      <c r="O20" s="20"/>
    </row>
    <row r="21" spans="2:18" ht="18" thickBot="1" x14ac:dyDescent="0.4">
      <c r="B21" s="56">
        <v>15</v>
      </c>
      <c r="C21" s="66" t="s">
        <v>66</v>
      </c>
      <c r="D21" s="56">
        <v>25</v>
      </c>
      <c r="E21" s="66">
        <v>15</v>
      </c>
      <c r="F21" s="56">
        <v>10</v>
      </c>
      <c r="G21" s="93">
        <f t="shared" si="0"/>
        <v>31.5</v>
      </c>
      <c r="I21" s="24" t="s">
        <v>117</v>
      </c>
      <c r="J21" s="24">
        <f xml:space="preserve"> D62 - 1</f>
        <v>15</v>
      </c>
      <c r="K21" s="24">
        <f xml:space="preserve"> E62 - 1</f>
        <v>15</v>
      </c>
      <c r="L21" s="24">
        <f xml:space="preserve"> F62 - 1</f>
        <v>15</v>
      </c>
      <c r="O21" s="32" t="s">
        <v>318</v>
      </c>
    </row>
    <row r="22" spans="2:18" ht="16.2" thickTop="1" x14ac:dyDescent="0.35">
      <c r="B22" s="56">
        <v>16</v>
      </c>
      <c r="C22" s="66" t="s">
        <v>66</v>
      </c>
      <c r="D22" s="56">
        <v>25</v>
      </c>
      <c r="E22" s="66">
        <v>19</v>
      </c>
      <c r="F22" s="56">
        <v>6</v>
      </c>
      <c r="G22" s="93">
        <f t="shared" si="0"/>
        <v>29</v>
      </c>
      <c r="I22" s="24" t="s">
        <v>118</v>
      </c>
      <c r="J22" s="45">
        <f xml:space="preserve"> _xlfn.T.INV(0.975, J21)</f>
        <v>2.1314495455597742</v>
      </c>
      <c r="K22" s="45">
        <f t="shared" ref="K22:L22" si="7" xml:space="preserve"> _xlfn.T.INV(0.975, K21)</f>
        <v>2.1314495455597742</v>
      </c>
      <c r="L22" s="45">
        <f t="shared" si="7"/>
        <v>2.1314495455597742</v>
      </c>
      <c r="O22" s="180" t="s">
        <v>136</v>
      </c>
      <c r="P22" s="53"/>
      <c r="Q22" s="53"/>
    </row>
    <row r="23" spans="2:18" ht="16.2" customHeight="1" thickBot="1" x14ac:dyDescent="0.4">
      <c r="B23" s="56">
        <v>17</v>
      </c>
      <c r="C23" s="66" t="s">
        <v>66</v>
      </c>
      <c r="D23" s="56">
        <v>12</v>
      </c>
      <c r="E23" s="66">
        <v>10</v>
      </c>
      <c r="F23" s="56">
        <v>2</v>
      </c>
      <c r="G23" s="93">
        <f t="shared" si="0"/>
        <v>10.5</v>
      </c>
      <c r="I23" s="24" t="s">
        <v>130</v>
      </c>
      <c r="J23" s="59">
        <f xml:space="preserve"> J$18 - J$20*J$22</f>
        <v>17.139518100445734</v>
      </c>
      <c r="K23" s="59">
        <f xml:space="preserve"> K$18 - K$20*K$22</f>
        <v>14.80329814356541</v>
      </c>
      <c r="L23" s="59">
        <f xml:space="preserve"> L$18 - L$20*L$22</f>
        <v>0.39974456791459589</v>
      </c>
      <c r="O23" s="181"/>
      <c r="P23" s="84" t="s">
        <v>101</v>
      </c>
      <c r="Q23" s="84" t="s">
        <v>102</v>
      </c>
      <c r="R23" s="84" t="s">
        <v>103</v>
      </c>
    </row>
    <row r="24" spans="2:18" ht="15.6" x14ac:dyDescent="0.35">
      <c r="B24" s="56">
        <v>18</v>
      </c>
      <c r="C24" s="66" t="s">
        <v>66</v>
      </c>
      <c r="D24" s="56">
        <v>15</v>
      </c>
      <c r="E24" s="66">
        <v>11</v>
      </c>
      <c r="F24" s="56">
        <v>4</v>
      </c>
      <c r="G24" s="93">
        <f t="shared" si="0"/>
        <v>21</v>
      </c>
      <c r="I24" s="24" t="s">
        <v>131</v>
      </c>
      <c r="J24" s="59">
        <f xml:space="preserve"> J$18 + J$20*J$22</f>
        <v>22.360481899554266</v>
      </c>
      <c r="K24" s="59">
        <f xml:space="preserve"> K$18 + K$20*K$22</f>
        <v>21.07170185643459</v>
      </c>
      <c r="L24" s="59">
        <f xml:space="preserve"> L$18 + L$20*L$22</f>
        <v>3.2252554320854041</v>
      </c>
      <c r="O24" s="24" t="s">
        <v>150</v>
      </c>
      <c r="P24" s="45">
        <f xml:space="preserve"> TTEST(D$7:D$28, D$29:D$44, 2, 2)</f>
        <v>0.64667264238633315</v>
      </c>
      <c r="Q24" s="71">
        <f xml:space="preserve"> TTEST(E$7:E$28, E$29:E$44, 2, 2)</f>
        <v>1.8846712054685695E-2</v>
      </c>
      <c r="R24" s="71">
        <f xml:space="preserve"> TTEST(F$7:F$28, F$29:F$44, 2, 2)</f>
        <v>5.8263272614736935E-3</v>
      </c>
    </row>
    <row r="25" spans="2:18" ht="15.6" x14ac:dyDescent="0.35">
      <c r="B25" s="56">
        <v>19</v>
      </c>
      <c r="C25" s="66" t="s">
        <v>66</v>
      </c>
      <c r="D25" s="56">
        <v>10</v>
      </c>
      <c r="E25" s="66">
        <v>4</v>
      </c>
      <c r="F25" s="56">
        <v>6</v>
      </c>
      <c r="G25" s="93">
        <f t="shared" si="0"/>
        <v>29</v>
      </c>
      <c r="J25" s="24"/>
      <c r="K25" s="24"/>
      <c r="L25" s="24"/>
      <c r="O25" s="24" t="s">
        <v>151</v>
      </c>
      <c r="P25" s="45">
        <f xml:space="preserve"> TTEST(D$7:D$28, D$29:D$44, 2, 3)</f>
        <v>0.63430851663451371</v>
      </c>
      <c r="Q25" s="71">
        <f xml:space="preserve"> TTEST(E$7:E$28, E$29:E$44, 2, 3)</f>
        <v>1.2484998018834646E-2</v>
      </c>
      <c r="R25" s="71">
        <f xml:space="preserve"> TTEST(F$7:F$28, F$29:F$44, 2, 3)</f>
        <v>2.5055488743699443E-3</v>
      </c>
    </row>
    <row r="26" spans="2:18" ht="17.399999999999999" thickBot="1" x14ac:dyDescent="0.4">
      <c r="B26" s="56">
        <v>20</v>
      </c>
      <c r="C26" s="66" t="s">
        <v>66</v>
      </c>
      <c r="D26" s="56">
        <v>12.5</v>
      </c>
      <c r="E26" s="66">
        <v>20</v>
      </c>
      <c r="F26" s="56">
        <v>-7.5</v>
      </c>
      <c r="G26" s="93">
        <f t="shared" si="0"/>
        <v>1</v>
      </c>
      <c r="J26" s="179" t="s">
        <v>146</v>
      </c>
      <c r="K26" s="179"/>
      <c r="L26" s="179"/>
      <c r="O26" t="s">
        <v>148</v>
      </c>
      <c r="P26" s="24">
        <v>0.56999999999999995</v>
      </c>
      <c r="Q26" s="24">
        <v>2.3E-2</v>
      </c>
      <c r="R26" s="103" t="s">
        <v>149</v>
      </c>
    </row>
    <row r="27" spans="2:18" ht="15.6" thickTop="1" thickBot="1" x14ac:dyDescent="0.35">
      <c r="B27" s="56">
        <v>21</v>
      </c>
      <c r="C27" s="66" t="s">
        <v>66</v>
      </c>
      <c r="D27" s="56">
        <v>15</v>
      </c>
      <c r="E27" s="66">
        <v>0</v>
      </c>
      <c r="F27" s="56">
        <v>15</v>
      </c>
      <c r="G27" s="93">
        <f t="shared" si="0"/>
        <v>35</v>
      </c>
      <c r="I27" s="34" t="s">
        <v>132</v>
      </c>
      <c r="J27" s="84" t="s">
        <v>101</v>
      </c>
      <c r="K27" s="84" t="s">
        <v>102</v>
      </c>
      <c r="L27" s="84" t="s">
        <v>103</v>
      </c>
      <c r="P27" s="24"/>
      <c r="Q27" s="24"/>
      <c r="R27" s="103"/>
    </row>
    <row r="28" spans="2:18" ht="18" thickBot="1" x14ac:dyDescent="0.4">
      <c r="B28" s="57">
        <v>22</v>
      </c>
      <c r="C28" s="67" t="s">
        <v>66</v>
      </c>
      <c r="D28" s="57">
        <v>15</v>
      </c>
      <c r="E28" s="67">
        <v>5</v>
      </c>
      <c r="F28" s="57">
        <v>10</v>
      </c>
      <c r="G28" s="94">
        <f t="shared" si="0"/>
        <v>31.5</v>
      </c>
      <c r="I28" s="24" t="s">
        <v>94</v>
      </c>
      <c r="J28" s="59">
        <f xml:space="preserve"> D72</f>
        <v>19.25</v>
      </c>
      <c r="K28" s="24"/>
      <c r="L28" s="24"/>
      <c r="O28" s="32" t="s">
        <v>319</v>
      </c>
    </row>
    <row r="29" spans="2:18" ht="15" thickBot="1" x14ac:dyDescent="0.35">
      <c r="B29" s="56">
        <v>31</v>
      </c>
      <c r="C29" s="66" t="s">
        <v>83</v>
      </c>
      <c r="D29" s="56">
        <v>22.5</v>
      </c>
      <c r="E29" s="66">
        <v>19</v>
      </c>
      <c r="F29" s="56">
        <v>3.5</v>
      </c>
      <c r="G29" s="93">
        <f t="shared" si="0"/>
        <v>19</v>
      </c>
      <c r="I29" s="58" t="s">
        <v>80</v>
      </c>
      <c r="J29" s="59">
        <f xml:space="preserve"> D75</f>
        <v>5.6254128977587294</v>
      </c>
      <c r="O29" s="3" t="s">
        <v>139</v>
      </c>
      <c r="P29" s="3"/>
      <c r="Q29" s="3"/>
    </row>
    <row r="30" spans="2:18" ht="15.6" x14ac:dyDescent="0.35">
      <c r="B30" s="56">
        <v>32</v>
      </c>
      <c r="C30" s="66" t="s">
        <v>83</v>
      </c>
      <c r="D30" s="56">
        <v>10</v>
      </c>
      <c r="E30" s="66">
        <v>5</v>
      </c>
      <c r="F30" s="56">
        <v>5</v>
      </c>
      <c r="G30" s="93">
        <f t="shared" si="0"/>
        <v>24.5</v>
      </c>
      <c r="I30" s="58" t="s">
        <v>133</v>
      </c>
      <c r="J30" s="59">
        <f xml:space="preserve"> D76</f>
        <v>0.91256247472174212</v>
      </c>
      <c r="O30" s="20"/>
      <c r="P30" s="20"/>
      <c r="Q30" s="20"/>
    </row>
    <row r="31" spans="2:18" ht="15" thickBot="1" x14ac:dyDescent="0.35">
      <c r="B31" s="56">
        <v>33</v>
      </c>
      <c r="C31" s="66" t="s">
        <v>83</v>
      </c>
      <c r="D31" s="56">
        <v>20</v>
      </c>
      <c r="E31" s="66">
        <v>15</v>
      </c>
      <c r="F31" s="56">
        <v>5</v>
      </c>
      <c r="G31" s="93">
        <f t="shared" si="0"/>
        <v>24.5</v>
      </c>
      <c r="I31" s="24" t="s">
        <v>117</v>
      </c>
      <c r="J31" s="24">
        <f xml:space="preserve"> D74 - 1</f>
        <v>37</v>
      </c>
      <c r="P31" s="84" t="s">
        <v>101</v>
      </c>
      <c r="Q31" s="84" t="s">
        <v>102</v>
      </c>
      <c r="R31" s="84" t="s">
        <v>103</v>
      </c>
    </row>
    <row r="32" spans="2:18" ht="15.6" x14ac:dyDescent="0.35">
      <c r="B32" s="56">
        <v>34</v>
      </c>
      <c r="C32" s="66" t="s">
        <v>83</v>
      </c>
      <c r="D32" s="56">
        <v>13.5</v>
      </c>
      <c r="E32" s="66">
        <v>10</v>
      </c>
      <c r="F32" s="56">
        <v>3.5</v>
      </c>
      <c r="G32" s="93">
        <f t="shared" si="0"/>
        <v>19</v>
      </c>
      <c r="I32" s="24" t="s">
        <v>118</v>
      </c>
      <c r="J32" s="45">
        <f xml:space="preserve"> _xlfn.T.INV(0.975, J31)</f>
        <v>2.0261924630291088</v>
      </c>
      <c r="O32" s="24" t="s">
        <v>122</v>
      </c>
      <c r="P32" s="59">
        <f xml:space="preserve"> SQRT(D52^2 + D64^2)</f>
        <v>1.8000516521514662</v>
      </c>
      <c r="Q32" s="59">
        <f xml:space="preserve"> SQRT(E52^2 + E64^2)</f>
        <v>2.446153747163474</v>
      </c>
      <c r="R32" s="59">
        <f xml:space="preserve"> SQRT(F52^2 + F64^2)</f>
        <v>1.6793455593690449</v>
      </c>
    </row>
    <row r="33" spans="2:18" ht="15.6" x14ac:dyDescent="0.35">
      <c r="B33" s="56">
        <v>35</v>
      </c>
      <c r="C33" s="66" t="s">
        <v>83</v>
      </c>
      <c r="D33" s="56">
        <v>17.5</v>
      </c>
      <c r="E33" s="66">
        <v>15</v>
      </c>
      <c r="F33" s="56">
        <v>2.5</v>
      </c>
      <c r="G33" s="93">
        <f t="shared" si="0"/>
        <v>14.5</v>
      </c>
      <c r="I33" s="24" t="s">
        <v>130</v>
      </c>
      <c r="J33" s="59">
        <f xml:space="preserve"> J$28 - J$30*J$32</f>
        <v>17.400972791675613</v>
      </c>
      <c r="O33" s="24" t="s">
        <v>119</v>
      </c>
      <c r="P33" s="45">
        <f xml:space="preserve"> (D52^2)  / (D64^2 + D52^2)</f>
        <v>0.53706360593017699</v>
      </c>
      <c r="Q33" s="45">
        <f xml:space="preserve"> (E52^2)  / (E64^2 + E52^2)</f>
        <v>0.63864313203722933</v>
      </c>
      <c r="R33" s="45">
        <f xml:space="preserve"> (F52^2)  / (F64^2 + F52^2)</f>
        <v>0.84422286299192295</v>
      </c>
    </row>
    <row r="34" spans="2:18" ht="15.6" x14ac:dyDescent="0.35">
      <c r="B34" s="56">
        <v>36</v>
      </c>
      <c r="C34" s="66" t="s">
        <v>83</v>
      </c>
      <c r="D34" s="56">
        <v>20</v>
      </c>
      <c r="E34" s="66">
        <v>25</v>
      </c>
      <c r="F34" s="56">
        <v>-5</v>
      </c>
      <c r="G34" s="93">
        <f t="shared" si="0"/>
        <v>2</v>
      </c>
      <c r="I34" s="24" t="s">
        <v>131</v>
      </c>
      <c r="J34" s="59">
        <f xml:space="preserve"> J$28 + J$30*J$32</f>
        <v>21.099027208324387</v>
      </c>
      <c r="O34" s="24" t="s">
        <v>120</v>
      </c>
      <c r="P34" s="59">
        <f xml:space="preserve"> ((D50 - 1) * (D62 - 1)  ) / (P33^2 * (D62 - 1) + (1 - P33)^2 * (D50 - 1))</f>
        <v>35.685672617238978</v>
      </c>
      <c r="Q34" s="59">
        <f xml:space="preserve"> ((E50 - 1) * (E62 - 1)  ) / (Q33^2 * (E62 - 1) + (1 - Q33)^2 * (E50 - 1))</f>
        <v>35.552524717843127</v>
      </c>
      <c r="R34" s="59">
        <f xml:space="preserve"> ((F50 - 1) * (F62 - 1)  ) / (R33^2 * (F62 - 1) + (1 - R33)^2 * (F50 - 1))</f>
        <v>28.124295685580176</v>
      </c>
    </row>
    <row r="35" spans="2:18" x14ac:dyDescent="0.3">
      <c r="B35" s="56">
        <v>37</v>
      </c>
      <c r="C35" s="66" t="s">
        <v>83</v>
      </c>
      <c r="D35" s="56">
        <v>20</v>
      </c>
      <c r="E35" s="66">
        <v>21</v>
      </c>
      <c r="F35" s="56">
        <v>-1</v>
      </c>
      <c r="G35" s="93">
        <f t="shared" si="0"/>
        <v>3</v>
      </c>
    </row>
    <row r="36" spans="2:18" x14ac:dyDescent="0.3">
      <c r="B36" s="56">
        <v>38</v>
      </c>
      <c r="C36" s="66" t="s">
        <v>83</v>
      </c>
      <c r="D36" s="56">
        <v>20</v>
      </c>
      <c r="E36" s="66">
        <v>20</v>
      </c>
      <c r="F36" s="56">
        <v>0</v>
      </c>
      <c r="G36" s="93">
        <f t="shared" si="0"/>
        <v>5.5</v>
      </c>
    </row>
    <row r="37" spans="2:18" x14ac:dyDescent="0.3">
      <c r="B37" s="56">
        <v>39</v>
      </c>
      <c r="C37" s="66" t="s">
        <v>83</v>
      </c>
      <c r="D37" s="56">
        <v>20</v>
      </c>
      <c r="E37" s="66">
        <v>20</v>
      </c>
      <c r="F37" s="56">
        <v>0</v>
      </c>
      <c r="G37" s="93">
        <f t="shared" si="0"/>
        <v>5.5</v>
      </c>
    </row>
    <row r="38" spans="2:18" x14ac:dyDescent="0.3">
      <c r="B38" s="56">
        <v>40</v>
      </c>
      <c r="C38" s="66" t="s">
        <v>83</v>
      </c>
      <c r="D38" s="56">
        <v>22.5</v>
      </c>
      <c r="E38" s="66">
        <v>20</v>
      </c>
      <c r="F38" s="56">
        <v>2.5</v>
      </c>
      <c r="G38" s="93">
        <f t="shared" si="0"/>
        <v>14.5</v>
      </c>
    </row>
    <row r="39" spans="2:18" x14ac:dyDescent="0.3">
      <c r="B39" s="56">
        <v>41</v>
      </c>
      <c r="C39" s="66" t="s">
        <v>83</v>
      </c>
      <c r="D39" s="56">
        <v>17.5</v>
      </c>
      <c r="E39" s="66">
        <v>15</v>
      </c>
      <c r="F39" s="56">
        <v>2.5</v>
      </c>
      <c r="G39" s="93">
        <f t="shared" si="0"/>
        <v>14.5</v>
      </c>
    </row>
    <row r="40" spans="2:18" x14ac:dyDescent="0.3">
      <c r="B40" s="56">
        <v>42</v>
      </c>
      <c r="C40" s="66" t="s">
        <v>83</v>
      </c>
      <c r="D40" s="56">
        <v>30</v>
      </c>
      <c r="E40" s="66">
        <v>30</v>
      </c>
      <c r="F40" s="56">
        <v>0</v>
      </c>
      <c r="G40" s="93">
        <f t="shared" si="0"/>
        <v>5.5</v>
      </c>
    </row>
    <row r="41" spans="2:18" x14ac:dyDescent="0.3">
      <c r="B41" s="56">
        <v>43</v>
      </c>
      <c r="C41" s="66" t="s">
        <v>83</v>
      </c>
      <c r="D41" s="56">
        <v>27.5</v>
      </c>
      <c r="E41" s="66">
        <v>23</v>
      </c>
      <c r="F41" s="56">
        <v>4.5</v>
      </c>
      <c r="G41" s="93">
        <f t="shared" si="0"/>
        <v>22</v>
      </c>
    </row>
    <row r="42" spans="2:18" x14ac:dyDescent="0.3">
      <c r="B42" s="56">
        <v>44</v>
      </c>
      <c r="C42" s="66" t="s">
        <v>83</v>
      </c>
      <c r="D42" s="56">
        <v>17.5</v>
      </c>
      <c r="E42" s="66">
        <v>15</v>
      </c>
      <c r="F42" s="56">
        <v>2.5</v>
      </c>
      <c r="G42" s="93">
        <f t="shared" si="0"/>
        <v>14.5</v>
      </c>
    </row>
    <row r="43" spans="2:18" x14ac:dyDescent="0.3">
      <c r="B43" s="56">
        <v>45</v>
      </c>
      <c r="C43" s="66" t="s">
        <v>83</v>
      </c>
      <c r="D43" s="56">
        <v>22.5</v>
      </c>
      <c r="E43" s="66">
        <v>19</v>
      </c>
      <c r="F43" s="56">
        <v>3.5</v>
      </c>
      <c r="G43" s="93">
        <f t="shared" si="0"/>
        <v>19</v>
      </c>
      <c r="I43" s="98"/>
    </row>
    <row r="44" spans="2:18" ht="15" thickBot="1" x14ac:dyDescent="0.35">
      <c r="B44" s="57">
        <v>46</v>
      </c>
      <c r="C44" s="67" t="s">
        <v>83</v>
      </c>
      <c r="D44" s="57">
        <v>15</v>
      </c>
      <c r="E44" s="67">
        <v>15</v>
      </c>
      <c r="F44" s="57">
        <v>0</v>
      </c>
      <c r="G44" s="94">
        <f t="shared" si="0"/>
        <v>5.5</v>
      </c>
      <c r="I44" s="99"/>
    </row>
    <row r="45" spans="2:18" x14ac:dyDescent="0.3">
      <c r="I45" s="100"/>
    </row>
    <row r="46" spans="2:18" x14ac:dyDescent="0.3">
      <c r="I46" s="100"/>
    </row>
    <row r="47" spans="2:18" ht="15" thickBot="1" x14ac:dyDescent="0.35">
      <c r="C47" s="34" t="s">
        <v>127</v>
      </c>
      <c r="I47" s="98"/>
    </row>
    <row r="48" spans="2:18" x14ac:dyDescent="0.3">
      <c r="C48" s="72" t="s">
        <v>94</v>
      </c>
      <c r="D48" s="73">
        <f xml:space="preserve"> AVERAGE(D7:D28)</f>
        <v>18.886363636363637</v>
      </c>
      <c r="E48" s="73">
        <f t="shared" ref="E48:F48" si="8" xml:space="preserve"> AVERAGE(E7:E28)</f>
        <v>11.5</v>
      </c>
      <c r="F48" s="73">
        <f t="shared" si="8"/>
        <v>7.3863636363636367</v>
      </c>
      <c r="G48" s="95">
        <f t="shared" ref="G48" si="9" xml:space="preserve"> AVERAGE(G7:G28)</f>
        <v>24</v>
      </c>
      <c r="I48" s="4"/>
      <c r="J48" s="4"/>
    </row>
    <row r="49" spans="3:10" x14ac:dyDescent="0.3">
      <c r="C49" s="24" t="s">
        <v>91</v>
      </c>
      <c r="D49" s="24">
        <f xml:space="preserve"> MEDIAN(D7:D28)</f>
        <v>17.5</v>
      </c>
      <c r="E49" s="24">
        <f t="shared" ref="E49:G49" si="10" xml:space="preserve"> MEDIAN(E7:E28)</f>
        <v>10.5</v>
      </c>
      <c r="F49" s="24">
        <f t="shared" si="10"/>
        <v>5.75</v>
      </c>
      <c r="G49" s="24">
        <f t="shared" si="10"/>
        <v>28</v>
      </c>
      <c r="I49" s="77"/>
      <c r="J49" s="77"/>
    </row>
    <row r="50" spans="3:10" x14ac:dyDescent="0.3">
      <c r="C50" s="58" t="s">
        <v>98</v>
      </c>
      <c r="D50" s="24">
        <f xml:space="preserve"> COUNT(D7:D28)</f>
        <v>22</v>
      </c>
      <c r="E50" s="24">
        <f t="shared" ref="E50:F50" si="11" xml:space="preserve"> COUNT(E7:E28)</f>
        <v>22</v>
      </c>
      <c r="F50" s="24">
        <f t="shared" si="11"/>
        <v>22</v>
      </c>
      <c r="G50" s="38">
        <f t="shared" ref="G50" si="12" xml:space="preserve"> COUNT(G7:G28)</f>
        <v>22</v>
      </c>
      <c r="I50" s="102"/>
      <c r="J50" s="77"/>
    </row>
    <row r="51" spans="3:10" x14ac:dyDescent="0.3">
      <c r="C51" s="58" t="s">
        <v>80</v>
      </c>
      <c r="D51" s="59">
        <f xml:space="preserve"> _xlfn.STDEV.S(D7:D28)</f>
        <v>6.1874139112468391</v>
      </c>
      <c r="E51" s="59">
        <f t="shared" ref="E51:F51" si="13" xml:space="preserve"> _xlfn.STDEV.S(E7:E28)</f>
        <v>9.1690473099133136</v>
      </c>
      <c r="F51" s="59">
        <f t="shared" si="13"/>
        <v>7.2373564928314122</v>
      </c>
      <c r="G51" s="96">
        <f t="shared" ref="G51" si="14" xml:space="preserve"> _xlfn.STDEV.S(G7:G28)</f>
        <v>11.061516300089371</v>
      </c>
      <c r="I51" s="101"/>
      <c r="J51" s="25"/>
    </row>
    <row r="52" spans="3:10" x14ac:dyDescent="0.3">
      <c r="C52" s="63"/>
      <c r="D52" s="59">
        <f xml:space="preserve"> D51 / SQRT(D50)</f>
        <v>1.3191610782664955</v>
      </c>
      <c r="E52" s="59">
        <f t="shared" ref="E52:F52" si="15" xml:space="preserve"> E51 / SQRT(E50)</f>
        <v>1.9548474547720012</v>
      </c>
      <c r="F52" s="59">
        <f t="shared" si="15"/>
        <v>1.5430095887925854</v>
      </c>
      <c r="G52" s="96">
        <f t="shared" ref="G52" si="16" xml:space="preserve"> G51 / SQRT(G50)</f>
        <v>2.3583231991583156</v>
      </c>
    </row>
    <row r="53" spans="3:10" ht="15.6" x14ac:dyDescent="0.35">
      <c r="C53" s="24" t="s">
        <v>155</v>
      </c>
      <c r="D53" s="59">
        <f xml:space="preserve"> _xlfn.QUARTILE.INC(D7:D28, 1)</f>
        <v>13.875</v>
      </c>
      <c r="E53" s="59">
        <f t="shared" ref="E53:F53" si="17" xml:space="preserve"> _xlfn.QUARTILE.INC(E7:E28, 1)</f>
        <v>1.75</v>
      </c>
      <c r="F53" s="59">
        <f t="shared" si="17"/>
        <v>2.5</v>
      </c>
      <c r="G53" s="96">
        <f t="shared" ref="G53" si="18" xml:space="preserve"> _xlfn.QUARTILE.INC(G7:G28, 1)</f>
        <v>14.5</v>
      </c>
    </row>
    <row r="54" spans="3:10" ht="15.6" x14ac:dyDescent="0.35">
      <c r="C54" s="24" t="s">
        <v>156</v>
      </c>
      <c r="D54" s="59">
        <f xml:space="preserve"> _xlfn.QUARTILE.INC(D7:D28, 3)</f>
        <v>25</v>
      </c>
      <c r="E54" s="59">
        <f t="shared" ref="E54:F54" si="19" xml:space="preserve"> _xlfn.QUARTILE.INC(E7:E28, 3)</f>
        <v>19</v>
      </c>
      <c r="F54" s="59">
        <f t="shared" si="19"/>
        <v>11.875</v>
      </c>
      <c r="G54" s="96">
        <f t="shared" ref="G54" si="20" xml:space="preserve"> _xlfn.QUARTILE.INC(G7:G28, 3)</f>
        <v>32.625</v>
      </c>
    </row>
    <row r="55" spans="3:10" x14ac:dyDescent="0.3">
      <c r="C55" s="24" t="s">
        <v>92</v>
      </c>
      <c r="D55" s="62">
        <f xml:space="preserve"> MIN(D7:D28)</f>
        <v>10</v>
      </c>
      <c r="E55" s="62">
        <f t="shared" ref="E55:F55" si="21" xml:space="preserve"> MIN(E7:E28)</f>
        <v>0</v>
      </c>
      <c r="F55" s="62">
        <f t="shared" si="21"/>
        <v>-7.5</v>
      </c>
      <c r="G55" s="97">
        <f t="shared" ref="G55" si="22" xml:space="preserve"> MIN(G7:G28)</f>
        <v>1</v>
      </c>
    </row>
    <row r="56" spans="3:10" x14ac:dyDescent="0.3">
      <c r="C56" s="24" t="s">
        <v>93</v>
      </c>
      <c r="D56" s="62">
        <f xml:space="preserve"> MAX(D7:D28)</f>
        <v>30</v>
      </c>
      <c r="E56" s="62">
        <f t="shared" ref="E56:F56" si="23" xml:space="preserve"> MAX(E7:E28)</f>
        <v>25</v>
      </c>
      <c r="F56" s="62">
        <f t="shared" si="23"/>
        <v>25</v>
      </c>
      <c r="G56" s="97">
        <f t="shared" ref="G56" si="24" xml:space="preserve"> MAX(G7:G28)</f>
        <v>38</v>
      </c>
    </row>
    <row r="59" spans="3:10" ht="15" thickBot="1" x14ac:dyDescent="0.35">
      <c r="C59" s="34" t="s">
        <v>128</v>
      </c>
    </row>
    <row r="60" spans="3:10" x14ac:dyDescent="0.3">
      <c r="C60" s="72" t="s">
        <v>94</v>
      </c>
      <c r="D60" s="73">
        <f xml:space="preserve"> AVERAGE(D29:D44)</f>
        <v>19.75</v>
      </c>
      <c r="E60" s="73">
        <f t="shared" ref="E60:F60" si="25" xml:space="preserve"> AVERAGE(E29:E44)</f>
        <v>17.9375</v>
      </c>
      <c r="F60" s="73">
        <f t="shared" si="25"/>
        <v>1.8125</v>
      </c>
      <c r="G60" s="95">
        <f t="shared" ref="G60" si="26" xml:space="preserve"> AVERAGE(G29:G44)</f>
        <v>13.3125</v>
      </c>
    </row>
    <row r="61" spans="3:10" x14ac:dyDescent="0.3">
      <c r="C61" s="24" t="s">
        <v>91</v>
      </c>
      <c r="D61" s="24">
        <f xml:space="preserve"> MEDIAN(D29:D44)</f>
        <v>20</v>
      </c>
      <c r="E61" s="24">
        <f t="shared" ref="E61:G61" si="27" xml:space="preserve"> MEDIAN(E29:E44)</f>
        <v>19</v>
      </c>
      <c r="F61" s="24">
        <f t="shared" si="27"/>
        <v>2.5</v>
      </c>
      <c r="G61" s="24">
        <f t="shared" si="27"/>
        <v>14.5</v>
      </c>
    </row>
    <row r="62" spans="3:10" x14ac:dyDescent="0.3">
      <c r="C62" s="58" t="s">
        <v>98</v>
      </c>
      <c r="D62" s="24">
        <f xml:space="preserve"> COUNT(D29:D44)</f>
        <v>16</v>
      </c>
      <c r="E62" s="24">
        <f t="shared" ref="E62:F62" si="28" xml:space="preserve"> COUNT(E29:E44)</f>
        <v>16</v>
      </c>
      <c r="F62" s="24">
        <f t="shared" si="28"/>
        <v>16</v>
      </c>
      <c r="G62" s="38">
        <f t="shared" ref="G62" si="29" xml:space="preserve"> COUNT(G29:G44)</f>
        <v>16</v>
      </c>
    </row>
    <row r="63" spans="3:10" x14ac:dyDescent="0.3">
      <c r="C63" s="58" t="s">
        <v>80</v>
      </c>
      <c r="D63" s="59">
        <f xml:space="preserve"> _xlfn.STDEV.S(D29:D44)</f>
        <v>4.8989794855663558</v>
      </c>
      <c r="E63" s="59">
        <f t="shared" ref="E63:F63" si="30" xml:space="preserve"> _xlfn.STDEV.S(E29:E44)</f>
        <v>5.8818222799854576</v>
      </c>
      <c r="F63" s="59">
        <f t="shared" si="30"/>
        <v>2.651257563245538</v>
      </c>
      <c r="G63" s="96">
        <f t="shared" ref="G63" si="31" xml:space="preserve"> _xlfn.STDEV.S(G29:G44)</f>
        <v>7.7757636280946709</v>
      </c>
    </row>
    <row r="64" spans="3:10" x14ac:dyDescent="0.3">
      <c r="C64" s="63"/>
      <c r="D64" s="59">
        <f xml:space="preserve"> D63 / SQRT(D62)</f>
        <v>1.2247448713915889</v>
      </c>
      <c r="E64" s="59">
        <f t="shared" ref="E64:F64" si="32" xml:space="preserve"> E63 / SQRT(E62)</f>
        <v>1.4704555699963644</v>
      </c>
      <c r="F64" s="59">
        <f t="shared" si="32"/>
        <v>0.66281439081138449</v>
      </c>
      <c r="G64" s="96">
        <f t="shared" ref="G64" si="33" xml:space="preserve"> G63 / SQRT(G62)</f>
        <v>1.9439409070236677</v>
      </c>
    </row>
    <row r="65" spans="3:7" ht="15.6" x14ac:dyDescent="0.35">
      <c r="C65" s="24" t="s">
        <v>155</v>
      </c>
      <c r="D65" s="59">
        <f xml:space="preserve"> _xlfn.QUARTILE.INC(D29:D44, 1)</f>
        <v>17.5</v>
      </c>
      <c r="E65" s="59">
        <f t="shared" ref="E65:F65" si="34" xml:space="preserve"> _xlfn.QUARTILE.INC(E29:E44, 1)</f>
        <v>15</v>
      </c>
      <c r="F65" s="59">
        <f t="shared" si="34"/>
        <v>0</v>
      </c>
      <c r="G65" s="96">
        <f t="shared" ref="G65" si="35" xml:space="preserve"> _xlfn.QUARTILE.INC(G29:G44, 1)</f>
        <v>5.5</v>
      </c>
    </row>
    <row r="66" spans="3:7" ht="15.6" x14ac:dyDescent="0.35">
      <c r="C66" s="24" t="s">
        <v>156</v>
      </c>
      <c r="D66" s="59">
        <f xml:space="preserve"> _xlfn.QUARTILE.INC(D29:D44, 3)</f>
        <v>22.5</v>
      </c>
      <c r="E66" s="59">
        <f t="shared" ref="E66:F66" si="36" xml:space="preserve"> _xlfn.QUARTILE.INC(E29:E44, 3)</f>
        <v>20.25</v>
      </c>
      <c r="F66" s="59">
        <f t="shared" si="36"/>
        <v>3.5</v>
      </c>
      <c r="G66" s="96">
        <f t="shared" ref="G66" si="37" xml:space="preserve"> _xlfn.QUARTILE.INC(G29:G44, 3)</f>
        <v>19</v>
      </c>
    </row>
    <row r="67" spans="3:7" x14ac:dyDescent="0.3">
      <c r="C67" s="24" t="s">
        <v>92</v>
      </c>
      <c r="D67" s="62">
        <f xml:space="preserve"> MIN(D29:D44)</f>
        <v>10</v>
      </c>
      <c r="E67" s="62">
        <f t="shared" ref="E67:F67" si="38" xml:space="preserve"> MIN(E29:E44)</f>
        <v>5</v>
      </c>
      <c r="F67" s="62">
        <f t="shared" si="38"/>
        <v>-5</v>
      </c>
      <c r="G67" s="97">
        <f t="shared" ref="G67" si="39" xml:space="preserve"> MIN(G29:G44)</f>
        <v>2</v>
      </c>
    </row>
    <row r="68" spans="3:7" x14ac:dyDescent="0.3">
      <c r="C68" s="24" t="s">
        <v>93</v>
      </c>
      <c r="D68" s="62">
        <f xml:space="preserve"> MAX(D29:D44)</f>
        <v>30</v>
      </c>
      <c r="E68" s="62">
        <f t="shared" ref="E68:F68" si="40" xml:space="preserve"> MAX(E29:E44)</f>
        <v>30</v>
      </c>
      <c r="F68" s="62">
        <f t="shared" si="40"/>
        <v>5</v>
      </c>
      <c r="G68" s="97">
        <f t="shared" ref="G68" si="41" xml:space="preserve"> MAX(G29:G44)</f>
        <v>24.5</v>
      </c>
    </row>
    <row r="71" spans="3:7" ht="15" thickBot="1" x14ac:dyDescent="0.35">
      <c r="C71" s="34" t="s">
        <v>129</v>
      </c>
    </row>
    <row r="72" spans="3:7" x14ac:dyDescent="0.3">
      <c r="C72" s="72" t="s">
        <v>94</v>
      </c>
      <c r="D72" s="73">
        <f xml:space="preserve"> AVERAGE(D7:D44)</f>
        <v>19.25</v>
      </c>
      <c r="E72" s="80">
        <f t="shared" ref="E72:F72" si="42" xml:space="preserve"> AVERAGE(E7:E44)</f>
        <v>14.210526315789474</v>
      </c>
      <c r="F72" s="80">
        <f t="shared" si="42"/>
        <v>5.0394736842105265</v>
      </c>
      <c r="G72" s="80"/>
    </row>
    <row r="73" spans="3:7" x14ac:dyDescent="0.3">
      <c r="C73" s="24" t="s">
        <v>91</v>
      </c>
      <c r="D73" s="24">
        <f xml:space="preserve"> MEDIAN(D7:D44)</f>
        <v>20</v>
      </c>
      <c r="E73" s="81">
        <f t="shared" ref="E73:F73" si="43" xml:space="preserve"> MEDIAN(E7:E44)</f>
        <v>15</v>
      </c>
      <c r="F73" s="81">
        <f t="shared" si="43"/>
        <v>3.5</v>
      </c>
      <c r="G73" s="81"/>
    </row>
    <row r="74" spans="3:7" x14ac:dyDescent="0.3">
      <c r="C74" s="58" t="s">
        <v>98</v>
      </c>
      <c r="D74" s="24">
        <f xml:space="preserve"> COUNT(D7:D44)</f>
        <v>38</v>
      </c>
      <c r="E74" s="81">
        <f t="shared" ref="E74:F74" si="44" xml:space="preserve"> COUNT(E7:E44)</f>
        <v>38</v>
      </c>
      <c r="F74" s="81">
        <f t="shared" si="44"/>
        <v>38</v>
      </c>
      <c r="G74" s="81"/>
    </row>
    <row r="75" spans="3:7" x14ac:dyDescent="0.3">
      <c r="C75" s="58" t="s">
        <v>80</v>
      </c>
      <c r="D75" s="59">
        <f xml:space="preserve"> _xlfn.STDEV.S(D7:D44)</f>
        <v>5.6254128977587294</v>
      </c>
      <c r="E75" s="82">
        <f t="shared" ref="E75:F75" si="45" xml:space="preserve"> _xlfn.STDEV.S(E7:E44)</f>
        <v>8.492151845012442</v>
      </c>
      <c r="F75" s="82">
        <f t="shared" si="45"/>
        <v>6.3526772170174901</v>
      </c>
      <c r="G75" s="82"/>
    </row>
    <row r="76" spans="3:7" x14ac:dyDescent="0.3">
      <c r="C76" s="63"/>
      <c r="D76" s="59">
        <f xml:space="preserve"> D75 / SQRT(D74)</f>
        <v>0.91256247472174212</v>
      </c>
      <c r="E76" s="82">
        <f t="shared" ref="E76:F76" si="46" xml:space="preserve"> E75 / SQRT(E74)</f>
        <v>1.3776089407561456</v>
      </c>
      <c r="F76" s="82">
        <f t="shared" si="46"/>
        <v>1.0305403261295949</v>
      </c>
      <c r="G76" s="82"/>
    </row>
    <row r="77" spans="3:7" ht="15.6" x14ac:dyDescent="0.35">
      <c r="C77" s="24" t="s">
        <v>155</v>
      </c>
      <c r="D77" s="59">
        <f xml:space="preserve"> _xlfn.QUARTILE.INC(D7:D44, 1)</f>
        <v>15</v>
      </c>
      <c r="E77" s="82">
        <f t="shared" ref="E77:F77" si="47" xml:space="preserve"> _xlfn.QUARTILE.INC(E7:E44, 1)</f>
        <v>8.5</v>
      </c>
      <c r="F77" s="82">
        <f t="shared" si="47"/>
        <v>2</v>
      </c>
      <c r="G77" s="82"/>
    </row>
    <row r="78" spans="3:7" ht="15.6" x14ac:dyDescent="0.35">
      <c r="C78" s="24" t="s">
        <v>156</v>
      </c>
      <c r="D78" s="59">
        <f xml:space="preserve"> _xlfn.QUARTILE.INC(D7:D44, 3)</f>
        <v>22.5</v>
      </c>
      <c r="E78" s="82">
        <f t="shared" ref="E78:F78" si="48" xml:space="preserve"> _xlfn.QUARTILE.INC(E7:E44, 3)</f>
        <v>20</v>
      </c>
      <c r="F78" s="82">
        <f t="shared" si="48"/>
        <v>6</v>
      </c>
      <c r="G78" s="82"/>
    </row>
    <row r="79" spans="3:7" x14ac:dyDescent="0.3">
      <c r="C79" s="24" t="s">
        <v>92</v>
      </c>
      <c r="D79" s="62">
        <f xml:space="preserve"> MIN(D7:D44)</f>
        <v>10</v>
      </c>
      <c r="E79" s="83">
        <f t="shared" ref="E79:F79" si="49" xml:space="preserve"> MIN(E7:E44)</f>
        <v>0</v>
      </c>
      <c r="F79" s="83">
        <f t="shared" si="49"/>
        <v>-7.5</v>
      </c>
      <c r="G79" s="83"/>
    </row>
    <row r="80" spans="3:7" x14ac:dyDescent="0.3">
      <c r="C80" s="24" t="s">
        <v>93</v>
      </c>
      <c r="D80" s="62">
        <f xml:space="preserve"> MAX(D7:D44)</f>
        <v>30</v>
      </c>
      <c r="E80" s="83">
        <f t="shared" ref="E80:F80" si="50" xml:space="preserve"> MAX(E7:E44)</f>
        <v>30</v>
      </c>
      <c r="F80" s="83">
        <f t="shared" si="50"/>
        <v>25</v>
      </c>
      <c r="G80" s="83"/>
    </row>
  </sheetData>
  <mergeCells count="9">
    <mergeCell ref="P6:R6"/>
    <mergeCell ref="J16:L16"/>
    <mergeCell ref="J26:L26"/>
    <mergeCell ref="D5:F5"/>
    <mergeCell ref="J6:L6"/>
    <mergeCell ref="I6:I7"/>
    <mergeCell ref="I16:I17"/>
    <mergeCell ref="O6:O7"/>
    <mergeCell ref="O22:O2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="110" zoomScaleNormal="110" workbookViewId="0"/>
  </sheetViews>
  <sheetFormatPr baseColWidth="10" defaultRowHeight="14.4" x14ac:dyDescent="0.3"/>
  <cols>
    <col min="1" max="1" width="9.21875" customWidth="1"/>
    <col min="2" max="2" width="8.6640625" style="24" customWidth="1"/>
    <col min="3" max="3" width="7.109375" style="24" customWidth="1"/>
    <col min="4" max="4" width="7.44140625" style="24" customWidth="1"/>
    <col min="5" max="5" width="9.109375" style="24" customWidth="1"/>
    <col min="6" max="6" width="8.77734375" style="24" customWidth="1"/>
    <col min="7" max="7" width="9.5546875" style="24" customWidth="1"/>
    <col min="8" max="8" width="9.109375" style="24" customWidth="1"/>
    <col min="9" max="9" width="9.21875" style="24" customWidth="1"/>
    <col min="10" max="10" width="9.88671875" style="24" customWidth="1"/>
    <col min="13" max="18" width="9.77734375" customWidth="1"/>
  </cols>
  <sheetData>
    <row r="1" spans="1:18" ht="22.8" x14ac:dyDescent="0.4">
      <c r="A1" s="1" t="s">
        <v>106</v>
      </c>
    </row>
    <row r="3" spans="1:18" ht="20.399999999999999" thickBot="1" x14ac:dyDescent="0.45">
      <c r="B3" s="86" t="s">
        <v>107</v>
      </c>
      <c r="C3" s="87"/>
      <c r="M3" s="106" t="s">
        <v>159</v>
      </c>
      <c r="N3" s="107"/>
      <c r="O3" s="2"/>
      <c r="P3" s="2"/>
      <c r="Q3" s="2"/>
    </row>
    <row r="4" spans="1:18" ht="15" thickTop="1" x14ac:dyDescent="0.3"/>
    <row r="5" spans="1:18" ht="17.399999999999999" thickBot="1" x14ac:dyDescent="0.35">
      <c r="E5" s="179" t="s">
        <v>108</v>
      </c>
      <c r="F5" s="179"/>
      <c r="G5" s="183"/>
      <c r="H5" s="182" t="s">
        <v>113</v>
      </c>
      <c r="I5" s="179"/>
      <c r="J5" s="179"/>
      <c r="M5" s="179" t="s">
        <v>108</v>
      </c>
      <c r="N5" s="179"/>
      <c r="O5" s="183"/>
      <c r="P5" s="182" t="s">
        <v>113</v>
      </c>
      <c r="Q5" s="179"/>
      <c r="R5" s="179"/>
    </row>
    <row r="6" spans="1:18" ht="15.6" thickTop="1" thickBot="1" x14ac:dyDescent="0.35">
      <c r="B6" s="64" t="s">
        <v>109</v>
      </c>
      <c r="C6" s="64" t="s">
        <v>100</v>
      </c>
      <c r="D6" s="65" t="s">
        <v>110</v>
      </c>
      <c r="E6" s="64" t="s">
        <v>101</v>
      </c>
      <c r="F6" s="64" t="s">
        <v>111</v>
      </c>
      <c r="G6" s="65" t="s">
        <v>103</v>
      </c>
      <c r="H6" s="64" t="s">
        <v>101</v>
      </c>
      <c r="I6" s="64" t="s">
        <v>111</v>
      </c>
      <c r="J6" s="64" t="s">
        <v>103</v>
      </c>
      <c r="M6" s="64" t="s">
        <v>101</v>
      </c>
      <c r="N6" s="64" t="s">
        <v>111</v>
      </c>
      <c r="O6" s="65" t="s">
        <v>103</v>
      </c>
      <c r="P6" s="64" t="s">
        <v>101</v>
      </c>
      <c r="Q6" s="64" t="s">
        <v>111</v>
      </c>
      <c r="R6" s="64" t="s">
        <v>103</v>
      </c>
    </row>
    <row r="7" spans="1:18" x14ac:dyDescent="0.3">
      <c r="B7" s="56" t="s">
        <v>66</v>
      </c>
      <c r="C7" s="56" t="s">
        <v>79</v>
      </c>
      <c r="D7" s="66" t="s">
        <v>64</v>
      </c>
      <c r="E7" s="56">
        <v>0.443</v>
      </c>
      <c r="F7" s="56">
        <v>0.44600000000000001</v>
      </c>
      <c r="G7" s="66">
        <v>3.0000000000000001E-3</v>
      </c>
      <c r="H7" s="56">
        <v>0.27700000000000002</v>
      </c>
      <c r="I7" s="56">
        <v>0.30099999999999999</v>
      </c>
      <c r="J7" s="56">
        <v>2.4E-2</v>
      </c>
      <c r="L7" s="24" t="s">
        <v>94</v>
      </c>
      <c r="M7" s="45">
        <f xml:space="preserve"> E46 - E29</f>
        <v>7.3151515151515134E-2</v>
      </c>
      <c r="N7" s="45">
        <f t="shared" ref="N7:R7" si="0" xml:space="preserve"> F46 - F29</f>
        <v>7.7818181818181786E-2</v>
      </c>
      <c r="O7" s="45">
        <f t="shared" si="0"/>
        <v>4.6666666666666662E-3</v>
      </c>
      <c r="P7" s="45">
        <f t="shared" si="0"/>
        <v>3.6010101010101048E-2</v>
      </c>
      <c r="Q7" s="45">
        <f t="shared" si="0"/>
        <v>3.6161616161615728E-3</v>
      </c>
      <c r="R7" s="45">
        <f t="shared" si="0"/>
        <v>-3.2393939393939405E-2</v>
      </c>
    </row>
    <row r="8" spans="1:18" x14ac:dyDescent="0.3">
      <c r="B8" s="56" t="s">
        <v>68</v>
      </c>
      <c r="C8" s="56" t="s">
        <v>79</v>
      </c>
      <c r="D8" s="66" t="s">
        <v>64</v>
      </c>
      <c r="E8" s="56">
        <v>0.32400000000000001</v>
      </c>
      <c r="F8" s="56">
        <v>0.26200000000000001</v>
      </c>
      <c r="G8" s="66">
        <v>-6.2E-2</v>
      </c>
      <c r="H8" s="56">
        <v>0.35599999999999998</v>
      </c>
      <c r="I8" s="56">
        <v>0.30399999999999999</v>
      </c>
      <c r="J8" s="56">
        <v>-5.1999999999999998E-2</v>
      </c>
      <c r="L8" s="58" t="s">
        <v>80</v>
      </c>
      <c r="M8" s="45">
        <f xml:space="preserve"> SQRT((E32^2*(E31-1) + E49^2*(E48-1)) / (E31 + E48 - 2))</f>
        <v>3.7417258405062825E-2</v>
      </c>
      <c r="N8" s="45">
        <f t="shared" ref="N8:R8" si="1" xml:space="preserve"> SQRT((F32^2*(F31-1) + F49^2*(F48-1)) / (F31 + F48 - 2))</f>
        <v>6.6566320583873656E-2</v>
      </c>
      <c r="O8" s="45">
        <f t="shared" si="1"/>
        <v>5.6581939459653313E-2</v>
      </c>
      <c r="P8" s="45">
        <f t="shared" si="1"/>
        <v>7.4560143556829522E-2</v>
      </c>
      <c r="Q8" s="45">
        <f t="shared" si="1"/>
        <v>7.8374977417139252E-2</v>
      </c>
      <c r="R8" s="45">
        <f t="shared" si="1"/>
        <v>6.3037798734283765E-2</v>
      </c>
    </row>
    <row r="9" spans="1:18" ht="16.2" x14ac:dyDescent="0.35">
      <c r="B9" s="56" t="s">
        <v>69</v>
      </c>
      <c r="C9" s="56" t="s">
        <v>79</v>
      </c>
      <c r="D9" s="66" t="s">
        <v>64</v>
      </c>
      <c r="E9" s="70">
        <v>0.32</v>
      </c>
      <c r="F9" s="56">
        <v>0.38500000000000001</v>
      </c>
      <c r="G9" s="66">
        <v>6.5000000000000002E-2</v>
      </c>
      <c r="H9" s="56">
        <v>0.505</v>
      </c>
      <c r="I9" s="56">
        <v>0.371</v>
      </c>
      <c r="J9" s="56">
        <v>-0.13400000000000001</v>
      </c>
      <c r="L9" s="58" t="s">
        <v>143</v>
      </c>
      <c r="M9" s="71">
        <f xml:space="preserve"> M8 * SQRT(1/E31 + 1/E48)</f>
        <v>1.681780698029663E-2</v>
      </c>
      <c r="N9" s="71">
        <f t="shared" ref="N9:R9" si="2" xml:space="preserve"> N8 * SQRT(1/F31 + 1/F48)</f>
        <v>2.9919336121554466E-2</v>
      </c>
      <c r="O9" s="71">
        <f t="shared" si="2"/>
        <v>2.5431690534401169E-2</v>
      </c>
      <c r="P9" s="71">
        <f t="shared" si="2"/>
        <v>3.3512292354169367E-2</v>
      </c>
      <c r="Q9" s="71">
        <f t="shared" si="2"/>
        <v>3.5226932663463321E-2</v>
      </c>
      <c r="R9" s="71">
        <f t="shared" si="2"/>
        <v>2.8333383491093097E-2</v>
      </c>
    </row>
    <row r="10" spans="1:18" x14ac:dyDescent="0.3">
      <c r="B10" s="56" t="s">
        <v>70</v>
      </c>
      <c r="C10" s="56" t="s">
        <v>79</v>
      </c>
      <c r="D10" s="66" t="s">
        <v>64</v>
      </c>
      <c r="E10" s="56">
        <v>0.36499999999999999</v>
      </c>
      <c r="F10" s="56">
        <v>0.33900000000000002</v>
      </c>
      <c r="G10" s="66">
        <v>-2.5999999999999999E-2</v>
      </c>
      <c r="H10" s="56">
        <v>0.46600000000000003</v>
      </c>
      <c r="I10" s="56">
        <v>0.432</v>
      </c>
      <c r="J10" s="56">
        <v>-3.4000000000000002E-2</v>
      </c>
      <c r="L10" s="24" t="s">
        <v>117</v>
      </c>
      <c r="M10" s="24">
        <f xml:space="preserve"> E31 +E48 - 2</f>
        <v>18</v>
      </c>
      <c r="N10" s="24">
        <f t="shared" ref="N10:R10" si="3" xml:space="preserve"> F31 +F48 - 2</f>
        <v>18</v>
      </c>
      <c r="O10" s="24">
        <f t="shared" si="3"/>
        <v>18</v>
      </c>
      <c r="P10" s="24">
        <f t="shared" si="3"/>
        <v>18</v>
      </c>
      <c r="Q10" s="24">
        <f t="shared" si="3"/>
        <v>18</v>
      </c>
      <c r="R10" s="24">
        <f t="shared" si="3"/>
        <v>18</v>
      </c>
    </row>
    <row r="11" spans="1:18" ht="15.6" x14ac:dyDescent="0.35">
      <c r="B11" s="56" t="s">
        <v>71</v>
      </c>
      <c r="C11" s="56" t="s">
        <v>79</v>
      </c>
      <c r="D11" s="66" t="s">
        <v>64</v>
      </c>
      <c r="E11" s="56">
        <v>0.34599999999999997</v>
      </c>
      <c r="F11" s="70">
        <v>0.43</v>
      </c>
      <c r="G11" s="66">
        <v>8.4000000000000005E-2</v>
      </c>
      <c r="H11" s="70">
        <v>0.31</v>
      </c>
      <c r="I11" s="56">
        <v>0.19600000000000001</v>
      </c>
      <c r="J11" s="56">
        <v>-0.114</v>
      </c>
      <c r="L11" s="24" t="s">
        <v>118</v>
      </c>
      <c r="M11" s="45">
        <f xml:space="preserve"> _xlfn.T.INV(0.975, M$10)</f>
        <v>2.1009220402410378</v>
      </c>
      <c r="N11" s="45">
        <f t="shared" ref="N11:R11" si="4" xml:space="preserve"> _xlfn.T.INV(0.975, N10)</f>
        <v>2.1009220402410378</v>
      </c>
      <c r="O11" s="45">
        <f t="shared" si="4"/>
        <v>2.1009220402410378</v>
      </c>
      <c r="P11" s="45">
        <f t="shared" si="4"/>
        <v>2.1009220402410378</v>
      </c>
      <c r="Q11" s="45">
        <f t="shared" si="4"/>
        <v>2.1009220402410378</v>
      </c>
      <c r="R11" s="45">
        <f t="shared" si="4"/>
        <v>2.1009220402410378</v>
      </c>
    </row>
    <row r="12" spans="1:18" ht="15.6" x14ac:dyDescent="0.35">
      <c r="B12" s="56" t="s">
        <v>72</v>
      </c>
      <c r="C12" s="56" t="s">
        <v>79</v>
      </c>
      <c r="D12" s="66" t="s">
        <v>64</v>
      </c>
      <c r="E12" s="56">
        <v>0.39200000000000002</v>
      </c>
      <c r="F12" s="56">
        <v>0.34100000000000003</v>
      </c>
      <c r="G12" s="66">
        <v>-5.0999999999999997E-2</v>
      </c>
      <c r="H12" s="56">
        <v>0.42399999999999999</v>
      </c>
      <c r="I12" s="56">
        <v>0.39600000000000002</v>
      </c>
      <c r="J12" s="56">
        <v>-2.8000000000000001E-2</v>
      </c>
      <c r="L12" s="24" t="s">
        <v>130</v>
      </c>
      <c r="M12" s="45">
        <f xml:space="preserve"> M$7 - M$9*M$11</f>
        <v>3.7818613798090372E-2</v>
      </c>
      <c r="N12" s="45">
        <f t="shared" ref="N12:R12" si="5" xml:space="preserve"> N$7 - N$9*N$11</f>
        <v>1.4959989131028195E-2</v>
      </c>
      <c r="O12" s="45">
        <f t="shared" si="5"/>
        <v>-4.8763332497646125E-2</v>
      </c>
      <c r="P12" s="45">
        <f t="shared" si="5"/>
        <v>-3.4396612615774591E-2</v>
      </c>
      <c r="Q12" s="45">
        <f t="shared" si="5"/>
        <v>-7.0392877626595449E-2</v>
      </c>
      <c r="R12" s="45">
        <f t="shared" si="5"/>
        <v>-9.192016924497845E-2</v>
      </c>
    </row>
    <row r="13" spans="1:18" ht="15.6" x14ac:dyDescent="0.35">
      <c r="B13" s="56" t="s">
        <v>73</v>
      </c>
      <c r="C13" s="56" t="s">
        <v>79</v>
      </c>
      <c r="D13" s="66" t="s">
        <v>64</v>
      </c>
      <c r="E13" s="56">
        <v>0.34899999999999998</v>
      </c>
      <c r="F13" s="56">
        <v>0.19500000000000001</v>
      </c>
      <c r="G13" s="66">
        <v>-0.154</v>
      </c>
      <c r="H13" s="56">
        <v>0.33800000000000002</v>
      </c>
      <c r="I13" s="56">
        <v>0.24199999999999999</v>
      </c>
      <c r="J13" s="56">
        <v>-9.6000000000000002E-2</v>
      </c>
      <c r="L13" s="24" t="s">
        <v>131</v>
      </c>
      <c r="M13" s="45">
        <f xml:space="preserve"> M$7 + M$9*M$11</f>
        <v>0.1084844165049399</v>
      </c>
      <c r="N13" s="45">
        <f t="shared" ref="N13:R13" si="6" xml:space="preserve"> N$7 + N$9*N$11</f>
        <v>0.14067637450533538</v>
      </c>
      <c r="O13" s="45">
        <f t="shared" si="6"/>
        <v>5.8096665830979458E-2</v>
      </c>
      <c r="P13" s="45">
        <f xml:space="preserve"> P$7 + P$9*P$11</f>
        <v>0.10641681463597669</v>
      </c>
      <c r="Q13" s="45">
        <f t="shared" si="6"/>
        <v>7.7625200858918594E-2</v>
      </c>
      <c r="R13" s="45">
        <f t="shared" si="6"/>
        <v>2.7132290457099639E-2</v>
      </c>
    </row>
    <row r="14" spans="1:18" ht="15.6" x14ac:dyDescent="0.35">
      <c r="B14" s="56" t="s">
        <v>74</v>
      </c>
      <c r="C14" s="56" t="s">
        <v>79</v>
      </c>
      <c r="D14" s="66" t="s">
        <v>112</v>
      </c>
      <c r="E14" s="56">
        <v>0.23899999999999999</v>
      </c>
      <c r="F14" s="56">
        <v>0.309</v>
      </c>
      <c r="G14" s="69">
        <v>7.0000000000000007E-2</v>
      </c>
      <c r="H14" s="56">
        <v>0.311</v>
      </c>
      <c r="I14" s="56">
        <v>0.33200000000000002</v>
      </c>
      <c r="J14" s="56">
        <v>2.1000000000000001E-2</v>
      </c>
      <c r="L14" s="24" t="s">
        <v>145</v>
      </c>
      <c r="M14" s="45">
        <f xml:space="preserve"> _xlfn.T.INV(0.995, M$10)</f>
        <v>2.8784404727386073</v>
      </c>
      <c r="N14" s="45"/>
      <c r="O14" s="45"/>
      <c r="P14" s="45"/>
      <c r="Q14" s="45"/>
      <c r="R14" s="45"/>
    </row>
    <row r="15" spans="1:18" x14ac:dyDescent="0.3">
      <c r="B15" s="56" t="s">
        <v>75</v>
      </c>
      <c r="C15" s="56" t="s">
        <v>79</v>
      </c>
      <c r="D15" s="66" t="s">
        <v>112</v>
      </c>
      <c r="E15" s="56">
        <v>0.25600000000000001</v>
      </c>
      <c r="F15" s="70">
        <v>0.25</v>
      </c>
      <c r="G15" s="66">
        <v>-6.0000000000000001E-3</v>
      </c>
      <c r="H15" s="56">
        <v>0.376</v>
      </c>
      <c r="I15" s="56">
        <v>0.34100000000000003</v>
      </c>
      <c r="J15" s="56">
        <v>-3.5000000000000003E-2</v>
      </c>
      <c r="L15" s="24"/>
      <c r="M15" s="45"/>
      <c r="N15" s="45"/>
      <c r="O15" s="45"/>
      <c r="P15" s="45"/>
      <c r="Q15" s="45"/>
      <c r="R15" s="45"/>
    </row>
    <row r="16" spans="1:18" ht="16.2" x14ac:dyDescent="0.35">
      <c r="B16" s="56" t="s">
        <v>76</v>
      </c>
      <c r="C16" s="56" t="s">
        <v>79</v>
      </c>
      <c r="D16" s="66" t="s">
        <v>112</v>
      </c>
      <c r="E16" s="56">
        <v>0.28799999999999998</v>
      </c>
      <c r="F16" s="56">
        <v>0.247</v>
      </c>
      <c r="G16" s="66">
        <v>-4.1000000000000002E-2</v>
      </c>
      <c r="H16" s="56">
        <v>0.248</v>
      </c>
      <c r="I16" s="56">
        <v>0.27400000000000002</v>
      </c>
      <c r="J16" s="56">
        <v>2.5999999999999999E-2</v>
      </c>
      <c r="L16" s="24" t="s">
        <v>144</v>
      </c>
      <c r="M16" s="71">
        <f xml:space="preserve"> SQRT(E33^2 + E50^2)</f>
        <v>1.5975483295013373E-2</v>
      </c>
      <c r="N16" s="71">
        <f t="shared" ref="N16:R16" si="7" xml:space="preserve"> SQRT(F33^2 + F50^2)</f>
        <v>2.9226981769157178E-2</v>
      </c>
      <c r="O16" s="71">
        <f t="shared" si="7"/>
        <v>2.4588269736970283E-2</v>
      </c>
      <c r="P16" s="71">
        <f t="shared" si="7"/>
        <v>3.267718228614399E-2</v>
      </c>
      <c r="Q16" s="71">
        <f t="shared" si="7"/>
        <v>3.5901897968104508E-2</v>
      </c>
      <c r="R16" s="71">
        <f t="shared" si="7"/>
        <v>2.7482671188644031E-2</v>
      </c>
    </row>
    <row r="17" spans="2:18" x14ac:dyDescent="0.3">
      <c r="B17" s="56" t="s">
        <v>77</v>
      </c>
      <c r="C17" s="56" t="s">
        <v>79</v>
      </c>
      <c r="D17" s="66" t="s">
        <v>112</v>
      </c>
      <c r="E17" s="56">
        <v>0.313</v>
      </c>
      <c r="F17" s="56">
        <v>0.28599999999999998</v>
      </c>
      <c r="G17" s="66">
        <v>-2.7E-2</v>
      </c>
      <c r="H17" s="56">
        <v>0.29599999999999999</v>
      </c>
      <c r="I17" s="56">
        <v>0.25700000000000001</v>
      </c>
      <c r="J17" s="56">
        <v>-3.9E-2</v>
      </c>
      <c r="L17" s="24" t="s">
        <v>119</v>
      </c>
      <c r="M17" s="45">
        <f xml:space="preserve"> (E33^2 )  / (E33^2 + E50^2)</f>
        <v>0.29622426013469644</v>
      </c>
      <c r="N17" s="45">
        <f t="shared" ref="N17:R17" si="8" xml:space="preserve"> (F33^2 )  / (F33^2 + F50^2)</f>
        <v>0.43759585930053368</v>
      </c>
      <c r="O17" s="45">
        <f t="shared" si="8"/>
        <v>0.38638398223382819</v>
      </c>
      <c r="P17" s="45">
        <f t="shared" si="8"/>
        <v>0.42862267571813012</v>
      </c>
      <c r="Q17" s="45">
        <f t="shared" si="8"/>
        <v>0.6373346147701201</v>
      </c>
      <c r="R17" s="45">
        <f t="shared" si="8"/>
        <v>0.40259301192499641</v>
      </c>
    </row>
    <row r="18" spans="2:18" x14ac:dyDescent="0.3">
      <c r="B18" s="56" t="s">
        <v>78</v>
      </c>
      <c r="C18" s="56" t="s">
        <v>79</v>
      </c>
      <c r="D18" s="66" t="s">
        <v>112</v>
      </c>
      <c r="E18" s="56">
        <v>0.26100000000000001</v>
      </c>
      <c r="F18" s="56">
        <v>0.217</v>
      </c>
      <c r="G18" s="66">
        <v>-4.3999999999999997E-2</v>
      </c>
      <c r="H18" s="56">
        <v>0.253</v>
      </c>
      <c r="I18" s="70">
        <v>0.28000000000000003</v>
      </c>
      <c r="J18" s="56">
        <v>2.7E-2</v>
      </c>
      <c r="L18" s="24" t="s">
        <v>120</v>
      </c>
      <c r="M18" s="59">
        <f xml:space="preserve"> (E38 * E55) / (M17^2 * E55 + (1 - M17)^2 * E38)</f>
        <v>16.52929971782018</v>
      </c>
      <c r="N18" s="59">
        <f t="shared" ref="N18:R18" si="9" xml:space="preserve"> (F38 * F55) / (N17^2 * F55 + (1 - N17)^2 * F38)</f>
        <v>17.996581412050155</v>
      </c>
      <c r="O18" s="59">
        <f t="shared" si="9"/>
        <v>17.757562744573701</v>
      </c>
      <c r="P18" s="59">
        <f t="shared" si="9"/>
        <v>17.98176954472595</v>
      </c>
      <c r="Q18" s="59">
        <f t="shared" si="9"/>
        <v>15.642831713010581</v>
      </c>
      <c r="R18" s="59">
        <f t="shared" si="9"/>
        <v>17.87321196099138</v>
      </c>
    </row>
    <row r="19" spans="2:18" ht="15.6" x14ac:dyDescent="0.35">
      <c r="B19" s="56" t="s">
        <v>79</v>
      </c>
      <c r="C19" s="56" t="s">
        <v>79</v>
      </c>
      <c r="D19" s="66" t="s">
        <v>112</v>
      </c>
      <c r="E19" s="56">
        <v>0.315</v>
      </c>
      <c r="F19" s="56">
        <v>0.27100000000000002</v>
      </c>
      <c r="G19" s="66">
        <v>-4.3999999999999997E-2</v>
      </c>
      <c r="H19" s="56">
        <v>0.34799999999999998</v>
      </c>
      <c r="I19" s="56">
        <v>0.25700000000000001</v>
      </c>
      <c r="J19" s="56">
        <v>-9.0999999999999998E-2</v>
      </c>
      <c r="L19" s="24" t="s">
        <v>118</v>
      </c>
      <c r="M19" s="45">
        <f xml:space="preserve"> _xlfn.T.INV(0.975, ROUND(M18, 0))</f>
        <v>2.109815577833317</v>
      </c>
      <c r="N19" s="45">
        <f t="shared" ref="N19:R19" si="10" xml:space="preserve"> _xlfn.T.INV(0.975, ROUND(N18, 0))</f>
        <v>2.1009220402410378</v>
      </c>
      <c r="O19" s="45">
        <f t="shared" si="10"/>
        <v>2.1009220402410378</v>
      </c>
      <c r="P19" s="45">
        <f t="shared" si="10"/>
        <v>2.1009220402410378</v>
      </c>
      <c r="Q19" s="45">
        <f t="shared" si="10"/>
        <v>2.119905299221255</v>
      </c>
      <c r="R19" s="45">
        <f t="shared" si="10"/>
        <v>2.1009220402410378</v>
      </c>
    </row>
    <row r="20" spans="2:18" ht="15.6" x14ac:dyDescent="0.35">
      <c r="B20" s="56" t="s">
        <v>81</v>
      </c>
      <c r="C20" s="56" t="s">
        <v>78</v>
      </c>
      <c r="D20" s="66" t="s">
        <v>64</v>
      </c>
      <c r="E20" s="56">
        <v>0.42699999999999999</v>
      </c>
      <c r="F20" s="56">
        <v>0.39200000000000002</v>
      </c>
      <c r="G20" s="66">
        <v>-3.5000000000000003E-2</v>
      </c>
      <c r="H20" s="56">
        <v>0.33200000000000002</v>
      </c>
      <c r="I20" s="56">
        <v>0.26500000000000001</v>
      </c>
      <c r="J20" s="56">
        <v>-6.7000000000000004E-2</v>
      </c>
      <c r="L20" s="24" t="s">
        <v>130</v>
      </c>
      <c r="M20" s="45">
        <f t="shared" ref="M20:R20" si="11" xml:space="preserve"> M$7 - M$16*M$19</f>
        <v>3.9446191632279991E-2</v>
      </c>
      <c r="N20" s="45">
        <f t="shared" si="11"/>
        <v>1.6414571649636472E-2</v>
      </c>
      <c r="O20" s="45">
        <f t="shared" si="11"/>
        <v>-4.6991371155125909E-2</v>
      </c>
      <c r="P20" s="45">
        <f t="shared" si="11"/>
        <v>-3.2642111467832885E-2</v>
      </c>
      <c r="Q20" s="45">
        <f t="shared" si="11"/>
        <v>-7.2492462138523978E-2</v>
      </c>
      <c r="R20" s="45">
        <f t="shared" si="11"/>
        <v>-9.0132889018859019E-2</v>
      </c>
    </row>
    <row r="21" spans="2:18" ht="15.6" x14ac:dyDescent="0.35">
      <c r="B21" s="56" t="s">
        <v>82</v>
      </c>
      <c r="C21" s="56" t="s">
        <v>78</v>
      </c>
      <c r="D21" s="66" t="s">
        <v>64</v>
      </c>
      <c r="E21" s="56">
        <v>0.379</v>
      </c>
      <c r="F21" s="70">
        <v>0.36</v>
      </c>
      <c r="G21" s="66">
        <v>-1.9E-2</v>
      </c>
      <c r="H21" s="56">
        <v>0.29299999999999998</v>
      </c>
      <c r="I21" s="56">
        <v>0.33100000000000002</v>
      </c>
      <c r="J21" s="56">
        <v>3.7999999999999999E-2</v>
      </c>
      <c r="L21" s="24" t="s">
        <v>131</v>
      </c>
      <c r="M21" s="45">
        <f t="shared" ref="M21:R21" si="12" xml:space="preserve"> M$7 + M$16*M$19</f>
        <v>0.10685683867075027</v>
      </c>
      <c r="N21" s="45">
        <f t="shared" si="12"/>
        <v>0.1392217919867271</v>
      </c>
      <c r="O21" s="45">
        <f t="shared" si="12"/>
        <v>5.6324704488459242E-2</v>
      </c>
      <c r="P21" s="45">
        <f t="shared" si="12"/>
        <v>0.10466231348803498</v>
      </c>
      <c r="Q21" s="45">
        <f t="shared" si="12"/>
        <v>7.9724785370847123E-2</v>
      </c>
      <c r="R21" s="45">
        <f t="shared" si="12"/>
        <v>2.5345010230980201E-2</v>
      </c>
    </row>
    <row r="22" spans="2:18" x14ac:dyDescent="0.3">
      <c r="B22" s="56" t="s">
        <v>83</v>
      </c>
      <c r="C22" s="56" t="s">
        <v>78</v>
      </c>
      <c r="D22" s="66" t="s">
        <v>64</v>
      </c>
      <c r="E22" s="56">
        <v>0.32700000000000001</v>
      </c>
      <c r="F22" s="56">
        <v>0.34200000000000003</v>
      </c>
      <c r="G22" s="66">
        <v>1.4999999999999999E-2</v>
      </c>
      <c r="H22" s="56">
        <v>0.23499999999999999</v>
      </c>
      <c r="I22" s="70">
        <v>0.33</v>
      </c>
      <c r="J22" s="56">
        <v>9.5000000000000001E-2</v>
      </c>
    </row>
    <row r="23" spans="2:18" x14ac:dyDescent="0.3">
      <c r="B23" s="56" t="s">
        <v>84</v>
      </c>
      <c r="C23" s="56" t="s">
        <v>78</v>
      </c>
      <c r="D23" s="66" t="s">
        <v>64</v>
      </c>
      <c r="E23" s="56">
        <v>0.308</v>
      </c>
      <c r="F23" s="56">
        <v>0.30099999999999999</v>
      </c>
      <c r="G23" s="66">
        <v>-7.0000000000000001E-3</v>
      </c>
      <c r="H23" s="56">
        <v>0.374</v>
      </c>
      <c r="I23" s="56">
        <v>0.39300000000000002</v>
      </c>
      <c r="J23" s="56">
        <v>1.9E-2</v>
      </c>
    </row>
    <row r="24" spans="2:18" x14ac:dyDescent="0.3">
      <c r="B24" s="56" t="s">
        <v>85</v>
      </c>
      <c r="C24" s="56" t="s">
        <v>78</v>
      </c>
      <c r="D24" s="66" t="s">
        <v>112</v>
      </c>
      <c r="E24" s="56">
        <v>0.33100000000000002</v>
      </c>
      <c r="F24" s="56">
        <v>0.377</v>
      </c>
      <c r="G24" s="66">
        <v>4.5999999999999999E-2</v>
      </c>
      <c r="H24" s="56">
        <v>0.40899999999999997</v>
      </c>
      <c r="I24" s="56">
        <v>0.48299999999999998</v>
      </c>
      <c r="J24" s="56">
        <v>7.3999999999999996E-2</v>
      </c>
    </row>
    <row r="25" spans="2:18" x14ac:dyDescent="0.3">
      <c r="B25" s="56" t="s">
        <v>86</v>
      </c>
      <c r="C25" s="56" t="s">
        <v>78</v>
      </c>
      <c r="D25" s="66" t="s">
        <v>112</v>
      </c>
      <c r="E25" s="56">
        <v>0.29899999999999999</v>
      </c>
      <c r="F25" s="56">
        <v>0.26900000000000002</v>
      </c>
      <c r="G25" s="69">
        <v>-0.03</v>
      </c>
      <c r="H25" s="56">
        <v>0.375</v>
      </c>
      <c r="I25" s="56">
        <v>0.40899999999999997</v>
      </c>
      <c r="J25" s="56">
        <v>3.4000000000000002E-2</v>
      </c>
    </row>
    <row r="26" spans="2:18" ht="15" thickBot="1" x14ac:dyDescent="0.35">
      <c r="B26" s="57" t="s">
        <v>87</v>
      </c>
      <c r="C26" s="57" t="s">
        <v>78</v>
      </c>
      <c r="D26" s="67" t="s">
        <v>112</v>
      </c>
      <c r="E26" s="57">
        <v>0.29599999999999999</v>
      </c>
      <c r="F26" s="57">
        <v>0.17699999999999999</v>
      </c>
      <c r="G26" s="67">
        <v>-0.11899999999999999</v>
      </c>
      <c r="H26" s="57">
        <v>0.25900000000000001</v>
      </c>
      <c r="I26" s="57">
        <v>0.248</v>
      </c>
      <c r="J26" s="57">
        <v>-1.0999999999999999E-2</v>
      </c>
    </row>
    <row r="28" spans="2:18" ht="15" thickBot="1" x14ac:dyDescent="0.35">
      <c r="B28" s="34" t="s">
        <v>140</v>
      </c>
    </row>
    <row r="29" spans="2:18" x14ac:dyDescent="0.3">
      <c r="C29" s="72" t="s">
        <v>94</v>
      </c>
      <c r="D29" s="72"/>
      <c r="E29" s="74">
        <f xml:space="preserve"> AVERAGE(E14:E19,E24:E26)</f>
        <v>0.28866666666666663</v>
      </c>
      <c r="F29" s="74">
        <f t="shared" ref="F29:J29" si="13" xml:space="preserve"> AVERAGE(F14:F19,F24:F26)</f>
        <v>0.26700000000000002</v>
      </c>
      <c r="G29" s="74">
        <f t="shared" si="13"/>
        <v>-2.1666666666666667E-2</v>
      </c>
      <c r="H29" s="74">
        <f t="shared" si="13"/>
        <v>0.31944444444444442</v>
      </c>
      <c r="I29" s="74">
        <f t="shared" si="13"/>
        <v>0.32011111111111112</v>
      </c>
      <c r="J29" s="75">
        <f t="shared" si="13"/>
        <v>6.6666666666666686E-4</v>
      </c>
    </row>
    <row r="30" spans="2:18" x14ac:dyDescent="0.3">
      <c r="C30" s="24" t="s">
        <v>91</v>
      </c>
      <c r="E30" s="45">
        <f xml:space="preserve"> MEDIAN(E14:E19,E24:E26)</f>
        <v>0.29599999999999999</v>
      </c>
      <c r="F30" s="45">
        <f t="shared" ref="F30:J30" si="14" xml:space="preserve"> MEDIAN(F14:F19,F24:F26)</f>
        <v>0.26900000000000002</v>
      </c>
      <c r="G30" s="45">
        <f t="shared" si="14"/>
        <v>-0.03</v>
      </c>
      <c r="H30" s="45">
        <f t="shared" si="14"/>
        <v>0.311</v>
      </c>
      <c r="I30" s="45">
        <f t="shared" si="14"/>
        <v>0.28000000000000003</v>
      </c>
      <c r="J30" s="71">
        <f t="shared" si="14"/>
        <v>2.1000000000000001E-2</v>
      </c>
    </row>
    <row r="31" spans="2:18" x14ac:dyDescent="0.3">
      <c r="C31" s="58" t="s">
        <v>98</v>
      </c>
      <c r="E31" s="24">
        <f xml:space="preserve"> COUNT(E14:E19,E24:E26)</f>
        <v>9</v>
      </c>
      <c r="F31" s="24">
        <f t="shared" ref="F31:J31" si="15" xml:space="preserve"> COUNT(F14:F19,F24:F26)</f>
        <v>9</v>
      </c>
      <c r="G31" s="24">
        <f t="shared" si="15"/>
        <v>9</v>
      </c>
      <c r="H31" s="24">
        <f t="shared" si="15"/>
        <v>9</v>
      </c>
      <c r="I31" s="24">
        <f t="shared" si="15"/>
        <v>9</v>
      </c>
      <c r="J31" s="24">
        <f t="shared" si="15"/>
        <v>9</v>
      </c>
    </row>
    <row r="32" spans="2:18" x14ac:dyDescent="0.3">
      <c r="C32" s="58" t="s">
        <v>80</v>
      </c>
      <c r="E32" s="71">
        <f xml:space="preserve"> _xlfn.STDEV.S(E15:E19,E24:E26)</f>
        <v>2.6084683518987042E-2</v>
      </c>
      <c r="F32" s="71">
        <f t="shared" ref="F32:J32" si="16" xml:space="preserve"> _xlfn.STDEV.S(F15:F19,F24:F26)</f>
        <v>5.8001847261223378E-2</v>
      </c>
      <c r="G32" s="71">
        <f t="shared" si="16"/>
        <v>4.585205245445087E-2</v>
      </c>
      <c r="H32" s="71">
        <f t="shared" si="16"/>
        <v>6.4180548900292816E-2</v>
      </c>
      <c r="I32" s="71">
        <f t="shared" si="16"/>
        <v>8.5984944695485441E-2</v>
      </c>
      <c r="J32" s="71">
        <f t="shared" si="16"/>
        <v>5.2313444051901505E-2</v>
      </c>
    </row>
    <row r="33" spans="1:10" ht="15.6" x14ac:dyDescent="0.3">
      <c r="A33" s="76"/>
      <c r="B33" s="58"/>
      <c r="C33" s="85" t="s">
        <v>141</v>
      </c>
      <c r="E33" s="71">
        <f xml:space="preserve"> E32/SQRT(E31)</f>
        <v>8.6948945063290133E-3</v>
      </c>
      <c r="F33" s="71">
        <f t="shared" ref="F33:J33" si="17" xml:space="preserve"> F32/SQRT(F31)</f>
        <v>1.9333949087074458E-2</v>
      </c>
      <c r="G33" s="71">
        <f t="shared" si="17"/>
        <v>1.5284017484816956E-2</v>
      </c>
      <c r="H33" s="71">
        <f t="shared" si="17"/>
        <v>2.1393516300097604E-2</v>
      </c>
      <c r="I33" s="71">
        <f t="shared" si="17"/>
        <v>2.8661648231828481E-2</v>
      </c>
      <c r="J33" s="71">
        <f t="shared" si="17"/>
        <v>1.7437814683967167E-2</v>
      </c>
    </row>
    <row r="34" spans="1:10" ht="15.6" x14ac:dyDescent="0.35">
      <c r="C34" s="24" t="s">
        <v>155</v>
      </c>
      <c r="E34" s="45">
        <f xml:space="preserve"> _xlfn.QUARTILE.INC((E$14:E$19, E$24:E$26), 1)</f>
        <v>0.26100000000000001</v>
      </c>
      <c r="F34" s="45">
        <f xml:space="preserve"> _xlfn.QUARTILE.INC((F$14:F$19, F$24:F$26), 1)</f>
        <v>0.247</v>
      </c>
      <c r="G34" s="45">
        <f xml:space="preserve"> _xlfn.QUARTILE.INC((G$14:G$19, G$24:G$26), 1)</f>
        <v>-4.3999999999999997E-2</v>
      </c>
      <c r="H34" s="45">
        <f xml:space="preserve"> _xlfn.QUARTILE.INC((H$14:H$19, H$24:H$26), 1)</f>
        <v>0.25900000000000001</v>
      </c>
      <c r="I34" s="45">
        <f xml:space="preserve"> _xlfn.QUARTILE.INC((I$14:I$19, I$24:I$26), 1)</f>
        <v>0.25700000000000001</v>
      </c>
      <c r="J34" s="45">
        <f xml:space="preserve"> _xlfn.QUARTILE.INC((J$14:J$19, J$24:J$26), 1)</f>
        <v>-3.5000000000000003E-2</v>
      </c>
    </row>
    <row r="35" spans="1:10" ht="15.6" x14ac:dyDescent="0.35">
      <c r="C35" s="24" t="s">
        <v>156</v>
      </c>
      <c r="E35" s="45">
        <f xml:space="preserve"> _xlfn.QUARTILE.INC((E$14:E$19, E$24:E$26), 3)</f>
        <v>0.313</v>
      </c>
      <c r="F35" s="45">
        <f xml:space="preserve"> _xlfn.QUARTILE.INC((F$14:F$19, F$24:F$26), 3)</f>
        <v>0.28599999999999998</v>
      </c>
      <c r="G35" s="45">
        <f xml:space="preserve"> _xlfn.QUARTILE.INC((G$14:G$19, G$24:G$26), 3)</f>
        <v>-6.0000000000000001E-3</v>
      </c>
      <c r="H35" s="45">
        <f xml:space="preserve"> _xlfn.QUARTILE.INC((H$14:H$19, H$24:H$26), 3)</f>
        <v>0.375</v>
      </c>
      <c r="I35" s="45">
        <f xml:space="preserve"> _xlfn.QUARTILE.INC((I$14:I$19, I$24:I$26), 3)</f>
        <v>0.34100000000000003</v>
      </c>
      <c r="J35" s="45">
        <f xml:space="preserve"> _xlfn.QUARTILE.INC((J$14:J$19, J$24:J$26), 3)</f>
        <v>2.7E-2</v>
      </c>
    </row>
    <row r="36" spans="1:10" x14ac:dyDescent="0.3">
      <c r="C36" s="24" t="s">
        <v>92</v>
      </c>
      <c r="E36" s="45">
        <f xml:space="preserve"> MIN(E14:E19,E24:E26)</f>
        <v>0.23899999999999999</v>
      </c>
      <c r="F36" s="45">
        <f t="shared" ref="F36:J36" si="18" xml:space="preserve"> MIN(F14:F19,F24:F26)</f>
        <v>0.17699999999999999</v>
      </c>
      <c r="G36" s="45">
        <f t="shared" si="18"/>
        <v>-0.11899999999999999</v>
      </c>
      <c r="H36" s="45">
        <f t="shared" si="18"/>
        <v>0.248</v>
      </c>
      <c r="I36" s="45">
        <f t="shared" si="18"/>
        <v>0.248</v>
      </c>
      <c r="J36" s="45">
        <f t="shared" si="18"/>
        <v>-9.0999999999999998E-2</v>
      </c>
    </row>
    <row r="37" spans="1:10" x14ac:dyDescent="0.3">
      <c r="C37" s="24" t="s">
        <v>93</v>
      </c>
      <c r="E37" s="45">
        <f xml:space="preserve"> MAX(E14:E19,E24:E26)</f>
        <v>0.33100000000000002</v>
      </c>
      <c r="F37" s="45">
        <f t="shared" ref="F37:J37" si="19" xml:space="preserve"> MAX(F14:F19,F24:F26)</f>
        <v>0.377</v>
      </c>
      <c r="G37" s="45">
        <f t="shared" si="19"/>
        <v>7.0000000000000007E-2</v>
      </c>
      <c r="H37" s="45">
        <f t="shared" si="19"/>
        <v>0.40899999999999997</v>
      </c>
      <c r="I37" s="45">
        <f t="shared" si="19"/>
        <v>0.48299999999999998</v>
      </c>
      <c r="J37" s="45">
        <f t="shared" si="19"/>
        <v>7.3999999999999996E-2</v>
      </c>
    </row>
    <row r="38" spans="1:10" x14ac:dyDescent="0.3">
      <c r="C38" s="24" t="s">
        <v>117</v>
      </c>
      <c r="E38" s="62">
        <f xml:space="preserve"> E31 - 1</f>
        <v>8</v>
      </c>
      <c r="F38" s="62">
        <f t="shared" ref="F38:J38" si="20" xml:space="preserve"> F31 - 1</f>
        <v>8</v>
      </c>
      <c r="G38" s="62">
        <f t="shared" si="20"/>
        <v>8</v>
      </c>
      <c r="H38" s="62">
        <f t="shared" si="20"/>
        <v>8</v>
      </c>
      <c r="I38" s="62">
        <f t="shared" si="20"/>
        <v>8</v>
      </c>
      <c r="J38" s="62">
        <f t="shared" si="20"/>
        <v>8</v>
      </c>
    </row>
    <row r="39" spans="1:10" ht="15.6" x14ac:dyDescent="0.35">
      <c r="C39" s="24" t="s">
        <v>118</v>
      </c>
      <c r="E39" s="45">
        <f xml:space="preserve"> _xlfn.T.INV(0.975, E38)</f>
        <v>2.3060041352041662</v>
      </c>
      <c r="F39" s="45">
        <f t="shared" ref="F39:J39" si="21" xml:space="preserve"> _xlfn.T.INV(0.975, F38)</f>
        <v>2.3060041352041662</v>
      </c>
      <c r="G39" s="45">
        <f t="shared" si="21"/>
        <v>2.3060041352041662</v>
      </c>
      <c r="H39" s="45">
        <f t="shared" si="21"/>
        <v>2.3060041352041662</v>
      </c>
      <c r="I39" s="45">
        <f t="shared" si="21"/>
        <v>2.3060041352041662</v>
      </c>
      <c r="J39" s="45">
        <f t="shared" si="21"/>
        <v>2.3060041352041662</v>
      </c>
    </row>
    <row r="40" spans="1:10" ht="15.6" x14ac:dyDescent="0.35">
      <c r="C40" s="24" t="s">
        <v>130</v>
      </c>
      <c r="E40" s="45">
        <f xml:space="preserve"> E$29 - E$33*E$39</f>
        <v>0.26861620397990793</v>
      </c>
      <c r="F40" s="45">
        <f t="shared" ref="F40:J40" si="22" xml:space="preserve"> F$29 - F$33*F$39</f>
        <v>0.22241583345537949</v>
      </c>
      <c r="G40" s="45">
        <f t="shared" si="22"/>
        <v>-5.6911674189187349E-2</v>
      </c>
      <c r="H40" s="45">
        <f t="shared" si="22"/>
        <v>0.2701109073898616</v>
      </c>
      <c r="I40" s="45">
        <f t="shared" si="22"/>
        <v>0.25401723176674745</v>
      </c>
      <c r="J40" s="45">
        <f t="shared" si="22"/>
        <v>-3.9545006103485547E-2</v>
      </c>
    </row>
    <row r="41" spans="1:10" ht="15.6" x14ac:dyDescent="0.35">
      <c r="C41" s="24" t="s">
        <v>131</v>
      </c>
      <c r="E41" s="45">
        <f xml:space="preserve"> E$29 + E$33*E$39</f>
        <v>0.30871712935342532</v>
      </c>
      <c r="F41" s="45">
        <f t="shared" ref="F41:J41" si="23" xml:space="preserve"> F$29 + F$33*F$39</f>
        <v>0.31158416654462051</v>
      </c>
      <c r="G41" s="45">
        <f t="shared" si="23"/>
        <v>1.3578340855854014E-2</v>
      </c>
      <c r="H41" s="45">
        <f t="shared" si="23"/>
        <v>0.36877798149902724</v>
      </c>
      <c r="I41" s="45">
        <f t="shared" si="23"/>
        <v>0.38620499045547479</v>
      </c>
      <c r="J41" s="45">
        <f t="shared" si="23"/>
        <v>4.0878339436818886E-2</v>
      </c>
    </row>
    <row r="43" spans="1:10" ht="17.399999999999999" thickBot="1" x14ac:dyDescent="0.35">
      <c r="E43" s="179" t="s">
        <v>108</v>
      </c>
      <c r="F43" s="179"/>
      <c r="G43" s="183"/>
      <c r="H43" s="182" t="s">
        <v>113</v>
      </c>
      <c r="I43" s="179"/>
      <c r="J43" s="179"/>
    </row>
    <row r="44" spans="1:10" ht="15.6" thickTop="1" thickBot="1" x14ac:dyDescent="0.35">
      <c r="E44" s="64" t="s">
        <v>101</v>
      </c>
      <c r="F44" s="64" t="s">
        <v>111</v>
      </c>
      <c r="G44" s="65" t="s">
        <v>103</v>
      </c>
      <c r="H44" s="64" t="s">
        <v>101</v>
      </c>
      <c r="I44" s="64" t="s">
        <v>111</v>
      </c>
      <c r="J44" s="64" t="s">
        <v>103</v>
      </c>
    </row>
    <row r="45" spans="1:10" ht="15" thickBot="1" x14ac:dyDescent="0.35">
      <c r="B45" s="34" t="s">
        <v>142</v>
      </c>
    </row>
    <row r="46" spans="1:10" x14ac:dyDescent="0.3">
      <c r="C46" s="72" t="s">
        <v>94</v>
      </c>
      <c r="D46" s="72"/>
      <c r="E46" s="74">
        <f t="shared" ref="E46:J46" si="24" xml:space="preserve"> AVERAGE(E7:E13,E20:E23)</f>
        <v>0.36181818181818176</v>
      </c>
      <c r="F46" s="74">
        <f t="shared" si="24"/>
        <v>0.3448181818181818</v>
      </c>
      <c r="G46" s="74">
        <f t="shared" si="24"/>
        <v>-1.7000000000000001E-2</v>
      </c>
      <c r="H46" s="74">
        <f t="shared" si="24"/>
        <v>0.35545454545454547</v>
      </c>
      <c r="I46" s="74">
        <f t="shared" si="24"/>
        <v>0.3237272727272727</v>
      </c>
      <c r="J46" s="75">
        <f t="shared" si="24"/>
        <v>-3.1727272727272736E-2</v>
      </c>
    </row>
    <row r="47" spans="1:10" x14ac:dyDescent="0.3">
      <c r="C47" s="24" t="s">
        <v>91</v>
      </c>
      <c r="E47" s="45">
        <f t="shared" ref="E47:J47" si="25" xml:space="preserve"> MEDIAN(E7:E13,E20:E23)</f>
        <v>0.34899999999999998</v>
      </c>
      <c r="F47" s="45">
        <f t="shared" si="25"/>
        <v>0.34200000000000003</v>
      </c>
      <c r="G47" s="45">
        <f t="shared" si="25"/>
        <v>-1.9E-2</v>
      </c>
      <c r="H47" s="45">
        <f t="shared" si="25"/>
        <v>0.33800000000000002</v>
      </c>
      <c r="I47" s="45">
        <f t="shared" si="25"/>
        <v>0.33</v>
      </c>
      <c r="J47" s="71">
        <f t="shared" si="25"/>
        <v>-3.4000000000000002E-2</v>
      </c>
    </row>
    <row r="48" spans="1:10" x14ac:dyDescent="0.3">
      <c r="C48" s="58" t="s">
        <v>98</v>
      </c>
      <c r="E48" s="24">
        <f t="shared" ref="E48:J48" si="26" xml:space="preserve"> COUNT(E7:E13, E20:E23)</f>
        <v>11</v>
      </c>
      <c r="F48" s="24">
        <f t="shared" si="26"/>
        <v>11</v>
      </c>
      <c r="G48" s="24">
        <f t="shared" si="26"/>
        <v>11</v>
      </c>
      <c r="H48" s="24">
        <f t="shared" si="26"/>
        <v>11</v>
      </c>
      <c r="I48" s="24">
        <f t="shared" si="26"/>
        <v>11</v>
      </c>
      <c r="J48" s="24">
        <f t="shared" si="26"/>
        <v>11</v>
      </c>
    </row>
    <row r="49" spans="2:10" x14ac:dyDescent="0.3">
      <c r="C49" s="58" t="s">
        <v>80</v>
      </c>
      <c r="E49" s="71">
        <f t="shared" ref="E49:J49" si="27" xml:space="preserve"> _xlfn.STDEV.S(E7:E13, E20:E23)</f>
        <v>4.4449562836586701E-2</v>
      </c>
      <c r="F49" s="71">
        <f t="shared" si="27"/>
        <v>7.2695004204990921E-2</v>
      </c>
      <c r="G49" s="71">
        <f t="shared" si="27"/>
        <v>6.3881139626653496E-2</v>
      </c>
      <c r="H49" s="71">
        <f t="shared" si="27"/>
        <v>8.1922357920611297E-2</v>
      </c>
      <c r="I49" s="71">
        <f t="shared" si="27"/>
        <v>7.1707866945114246E-2</v>
      </c>
      <c r="J49" s="71">
        <f t="shared" si="27"/>
        <v>7.0451530727289241E-2</v>
      </c>
    </row>
    <row r="50" spans="2:10" ht="15.6" x14ac:dyDescent="0.3">
      <c r="B50" s="58"/>
      <c r="C50" s="85" t="s">
        <v>141</v>
      </c>
      <c r="E50" s="71">
        <f xml:space="preserve"> E49/SQRT(E48)</f>
        <v>1.3402047456753049E-2</v>
      </c>
      <c r="F50" s="71">
        <f t="shared" ref="F50:J50" si="28" xml:space="preserve"> F49/SQRT(F48)</f>
        <v>2.1918368461932992E-2</v>
      </c>
      <c r="G50" s="71">
        <f t="shared" si="28"/>
        <v>1.9260888301992154E-2</v>
      </c>
      <c r="H50" s="71">
        <f t="shared" si="28"/>
        <v>2.4700520287624317E-2</v>
      </c>
      <c r="I50" s="71">
        <f t="shared" si="28"/>
        <v>2.1620735379424768E-2</v>
      </c>
      <c r="J50" s="71">
        <f t="shared" si="28"/>
        <v>2.1241935757146609E-2</v>
      </c>
    </row>
    <row r="51" spans="2:10" ht="15.6" x14ac:dyDescent="0.35">
      <c r="C51" s="24" t="s">
        <v>155</v>
      </c>
      <c r="E51" s="45">
        <f xml:space="preserve"> _xlfn.QUARTILE.INC((E$7:E$13, E$20:E$23), 1)</f>
        <v>0.32550000000000001</v>
      </c>
      <c r="F51" s="45">
        <f xml:space="preserve"> _xlfn.QUARTILE.INC((F$7:F$13, F$20:F$23), 1)</f>
        <v>0.32</v>
      </c>
      <c r="G51" s="45">
        <f xml:space="preserve"> _xlfn.QUARTILE.INC((G$7:G$13, G$20:G$23), 1)</f>
        <v>-4.2999999999999997E-2</v>
      </c>
      <c r="H51" s="45">
        <f xml:space="preserve"> _xlfn.QUARTILE.INC((H$7:H$13, H$20:H$23), 1)</f>
        <v>0.30149999999999999</v>
      </c>
      <c r="I51" s="45">
        <f xml:space="preserve"> _xlfn.QUARTILE.INC((I$7:I$13, I$20:I$23), 1)</f>
        <v>0.28300000000000003</v>
      </c>
      <c r="J51" s="45">
        <f xml:space="preserve"> _xlfn.QUARTILE.INC((J$7:J$13, J$20:J$23), 1)</f>
        <v>-8.1500000000000003E-2</v>
      </c>
    </row>
    <row r="52" spans="2:10" ht="15.6" x14ac:dyDescent="0.35">
      <c r="C52" s="24" t="s">
        <v>156</v>
      </c>
      <c r="E52" s="45">
        <f xml:space="preserve"> _xlfn.QUARTILE.INC((E$7:E$13, E$20:E$23), 3)</f>
        <v>0.38550000000000001</v>
      </c>
      <c r="F52" s="45">
        <f xml:space="preserve"> _xlfn.QUARTILE.INC((F$7:F$13, F$20:F$23), 3)</f>
        <v>0.38850000000000001</v>
      </c>
      <c r="G52" s="45">
        <f xml:space="preserve"> _xlfn.QUARTILE.INC((G$7:G$13, G$20:G$23), 3)</f>
        <v>9.0000000000000011E-3</v>
      </c>
      <c r="H52" s="45">
        <f xml:space="preserve"> _xlfn.QUARTILE.INC((H$7:H$13, H$20:H$23), 3)</f>
        <v>0.39900000000000002</v>
      </c>
      <c r="I52" s="45">
        <f xml:space="preserve"> _xlfn.QUARTILE.INC((I$7:I$13, I$20:I$23), 3)</f>
        <v>0.38200000000000001</v>
      </c>
      <c r="J52" s="45">
        <f xml:space="preserve"> _xlfn.QUARTILE.INC((J$7:J$13, J$20:J$23), 3)</f>
        <v>2.1499999999999998E-2</v>
      </c>
    </row>
    <row r="53" spans="2:10" x14ac:dyDescent="0.3">
      <c r="C53" s="24" t="s">
        <v>92</v>
      </c>
      <c r="E53" s="45">
        <f t="shared" ref="E53:J53" si="29" xml:space="preserve"> MIN(E7:E13, E20:E23)</f>
        <v>0.308</v>
      </c>
      <c r="F53" s="45">
        <f t="shared" si="29"/>
        <v>0.19500000000000001</v>
      </c>
      <c r="G53" s="45">
        <f t="shared" si="29"/>
        <v>-0.154</v>
      </c>
      <c r="H53" s="45">
        <f t="shared" si="29"/>
        <v>0.23499999999999999</v>
      </c>
      <c r="I53" s="45">
        <f t="shared" si="29"/>
        <v>0.19600000000000001</v>
      </c>
      <c r="J53" s="45">
        <f t="shared" si="29"/>
        <v>-0.13400000000000001</v>
      </c>
    </row>
    <row r="54" spans="2:10" x14ac:dyDescent="0.3">
      <c r="C54" s="24" t="s">
        <v>93</v>
      </c>
      <c r="E54" s="45">
        <f t="shared" ref="E54:J54" si="30" xml:space="preserve"> MAX(E7:E13, E20:E23)</f>
        <v>0.443</v>
      </c>
      <c r="F54" s="45">
        <f t="shared" si="30"/>
        <v>0.44600000000000001</v>
      </c>
      <c r="G54" s="45">
        <f t="shared" si="30"/>
        <v>8.4000000000000005E-2</v>
      </c>
      <c r="H54" s="45">
        <f t="shared" si="30"/>
        <v>0.505</v>
      </c>
      <c r="I54" s="45">
        <f t="shared" si="30"/>
        <v>0.432</v>
      </c>
      <c r="J54" s="45">
        <f t="shared" si="30"/>
        <v>9.5000000000000001E-2</v>
      </c>
    </row>
    <row r="55" spans="2:10" x14ac:dyDescent="0.3">
      <c r="C55" s="24" t="s">
        <v>117</v>
      </c>
      <c r="E55" s="62">
        <f xml:space="preserve"> E48 - 1</f>
        <v>10</v>
      </c>
      <c r="F55" s="62">
        <f t="shared" ref="F55:J55" si="31" xml:space="preserve"> F48 - 1</f>
        <v>10</v>
      </c>
      <c r="G55" s="62">
        <f t="shared" si="31"/>
        <v>10</v>
      </c>
      <c r="H55" s="62">
        <f t="shared" si="31"/>
        <v>10</v>
      </c>
      <c r="I55" s="62">
        <f t="shared" si="31"/>
        <v>10</v>
      </c>
      <c r="J55" s="62">
        <f t="shared" si="31"/>
        <v>10</v>
      </c>
    </row>
    <row r="56" spans="2:10" ht="15.6" x14ac:dyDescent="0.35">
      <c r="B56" s="39"/>
      <c r="C56" s="24" t="s">
        <v>118</v>
      </c>
      <c r="D56" s="39"/>
      <c r="E56" s="45">
        <f xml:space="preserve"> _xlfn.T.INV(0.975, E55)</f>
        <v>2.2281388519862744</v>
      </c>
      <c r="F56" s="45">
        <f t="shared" ref="F56:J56" si="32" xml:space="preserve"> _xlfn.T.INV(0.975, F55)</f>
        <v>2.2281388519862744</v>
      </c>
      <c r="G56" s="45">
        <f t="shared" si="32"/>
        <v>2.2281388519862744</v>
      </c>
      <c r="H56" s="45">
        <f t="shared" si="32"/>
        <v>2.2281388519862744</v>
      </c>
      <c r="I56" s="45">
        <f t="shared" si="32"/>
        <v>2.2281388519862744</v>
      </c>
      <c r="J56" s="45">
        <f t="shared" si="32"/>
        <v>2.2281388519862744</v>
      </c>
    </row>
    <row r="57" spans="2:10" ht="17.399999999999999" x14ac:dyDescent="0.35">
      <c r="B57" s="89"/>
      <c r="C57" s="24" t="s">
        <v>130</v>
      </c>
      <c r="D57" s="90"/>
      <c r="E57" s="45">
        <f xml:space="preserve"> E$46 - E$56*E$50</f>
        <v>0.33195655918362643</v>
      </c>
      <c r="F57" s="45">
        <f t="shared" ref="F57:J57" si="33" xml:space="preserve"> F$46 - F$56*F$50</f>
        <v>0.29598101347599826</v>
      </c>
      <c r="G57" s="45">
        <f t="shared" si="33"/>
        <v>-5.991593354943666E-2</v>
      </c>
      <c r="H57" s="45">
        <f t="shared" si="33"/>
        <v>0.30041835653741455</v>
      </c>
      <c r="I57" s="45">
        <f t="shared" si="33"/>
        <v>0.27555327221986214</v>
      </c>
      <c r="J57" s="45">
        <f t="shared" si="33"/>
        <v>-7.9057255079167582E-2</v>
      </c>
    </row>
    <row r="58" spans="2:10" ht="15.6" x14ac:dyDescent="0.35">
      <c r="B58" s="39"/>
      <c r="C58" s="24" t="s">
        <v>131</v>
      </c>
      <c r="D58" s="39"/>
      <c r="E58" s="45">
        <f xml:space="preserve"> E$46 + E$56*E$50</f>
        <v>0.39167980445273709</v>
      </c>
      <c r="F58" s="45">
        <f t="shared" ref="F58:J58" si="34" xml:space="preserve"> F$46 + F$56*F$50</f>
        <v>0.39365535016036535</v>
      </c>
      <c r="G58" s="45">
        <f t="shared" si="34"/>
        <v>2.5915933549436658E-2</v>
      </c>
      <c r="H58" s="45">
        <f t="shared" si="34"/>
        <v>0.41049073437167638</v>
      </c>
      <c r="I58" s="45">
        <f t="shared" si="34"/>
        <v>0.37190127323468325</v>
      </c>
      <c r="J58" s="45">
        <f t="shared" si="34"/>
        <v>1.5602709624622103E-2</v>
      </c>
    </row>
  </sheetData>
  <mergeCells count="6">
    <mergeCell ref="P5:R5"/>
    <mergeCell ref="E5:G5"/>
    <mergeCell ref="H5:J5"/>
    <mergeCell ref="E43:G43"/>
    <mergeCell ref="H43:J43"/>
    <mergeCell ref="M5:O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="110" zoomScaleNormal="110" workbookViewId="0"/>
  </sheetViews>
  <sheetFormatPr baseColWidth="10" defaultRowHeight="14.4" x14ac:dyDescent="0.3"/>
  <cols>
    <col min="1" max="1" width="9.21875" customWidth="1"/>
    <col min="2" max="2" width="8.6640625" style="24" customWidth="1"/>
    <col min="3" max="3" width="7.109375" style="24" customWidth="1"/>
    <col min="4" max="4" width="7.44140625" style="24" customWidth="1"/>
    <col min="5" max="5" width="9.109375" style="24" customWidth="1"/>
    <col min="6" max="6" width="8.77734375" style="24" customWidth="1"/>
    <col min="7" max="7" width="9.5546875" style="24" customWidth="1"/>
    <col min="8" max="8" width="9.109375" style="24" customWidth="1"/>
    <col min="9" max="9" width="9.21875" style="24" customWidth="1"/>
    <col min="10" max="10" width="9.88671875" style="24" customWidth="1"/>
    <col min="13" max="18" width="9.77734375" customWidth="1"/>
  </cols>
  <sheetData>
    <row r="1" spans="1:18" ht="22.8" x14ac:dyDescent="0.4">
      <c r="A1" s="1" t="s">
        <v>106</v>
      </c>
    </row>
    <row r="3" spans="1:18" ht="20.399999999999999" thickBot="1" x14ac:dyDescent="0.45">
      <c r="B3" s="86" t="s">
        <v>154</v>
      </c>
      <c r="C3" s="87"/>
      <c r="M3" s="106" t="s">
        <v>157</v>
      </c>
      <c r="N3" s="107"/>
      <c r="O3" s="108"/>
      <c r="P3" s="108"/>
      <c r="Q3" s="2"/>
    </row>
    <row r="4" spans="1:18" ht="15" thickTop="1" x14ac:dyDescent="0.3"/>
    <row r="5" spans="1:18" ht="17.399999999999999" thickBot="1" x14ac:dyDescent="0.35">
      <c r="E5" s="179" t="s">
        <v>108</v>
      </c>
      <c r="F5" s="179"/>
      <c r="G5" s="183"/>
      <c r="H5" s="182" t="s">
        <v>113</v>
      </c>
      <c r="I5" s="179"/>
      <c r="J5" s="179"/>
      <c r="M5" s="179" t="s">
        <v>108</v>
      </c>
      <c r="N5" s="179"/>
      <c r="O5" s="183"/>
      <c r="P5" s="182" t="s">
        <v>113</v>
      </c>
      <c r="Q5" s="179"/>
      <c r="R5" s="179"/>
    </row>
    <row r="6" spans="1:18" ht="15.6" thickTop="1" thickBot="1" x14ac:dyDescent="0.35">
      <c r="B6" s="64" t="s">
        <v>109</v>
      </c>
      <c r="C6" s="64" t="s">
        <v>100</v>
      </c>
      <c r="D6" s="65" t="s">
        <v>110</v>
      </c>
      <c r="E6" s="64" t="s">
        <v>101</v>
      </c>
      <c r="F6" s="64" t="s">
        <v>111</v>
      </c>
      <c r="G6" s="65" t="s">
        <v>103</v>
      </c>
      <c r="H6" s="64" t="s">
        <v>101</v>
      </c>
      <c r="I6" s="64" t="s">
        <v>111</v>
      </c>
      <c r="J6" s="64" t="s">
        <v>103</v>
      </c>
      <c r="M6" s="64" t="s">
        <v>101</v>
      </c>
      <c r="N6" s="64" t="s">
        <v>111</v>
      </c>
      <c r="O6" s="65" t="s">
        <v>103</v>
      </c>
      <c r="P6" s="64" t="s">
        <v>101</v>
      </c>
      <c r="Q6" s="64" t="s">
        <v>111</v>
      </c>
      <c r="R6" s="64" t="s">
        <v>103</v>
      </c>
    </row>
    <row r="7" spans="1:18" x14ac:dyDescent="0.3">
      <c r="B7" s="56" t="s">
        <v>66</v>
      </c>
      <c r="C7" s="56" t="s">
        <v>79</v>
      </c>
      <c r="D7" s="66" t="s">
        <v>64</v>
      </c>
      <c r="E7" s="56">
        <v>0.443</v>
      </c>
      <c r="F7" s="56">
        <v>0.44600000000000001</v>
      </c>
      <c r="G7" s="66">
        <v>3.0000000000000001E-3</v>
      </c>
      <c r="H7" s="56">
        <v>0.27700000000000002</v>
      </c>
      <c r="I7" s="56">
        <v>0.30099999999999999</v>
      </c>
      <c r="J7" s="56">
        <v>2.4E-2</v>
      </c>
      <c r="L7" s="24" t="s">
        <v>94</v>
      </c>
      <c r="M7" s="45">
        <f xml:space="preserve"> E46 - E29</f>
        <v>1.4219780219780209E-2</v>
      </c>
      <c r="N7" s="45">
        <f t="shared" ref="N7:R7" si="0" xml:space="preserve"> F46 - F29</f>
        <v>1.0857142857142843E-2</v>
      </c>
      <c r="O7" s="45">
        <f t="shared" si="0"/>
        <v>-3.3626373626373628E-3</v>
      </c>
      <c r="P7" s="45">
        <f t="shared" si="0"/>
        <v>-2.1483516483516485E-2</v>
      </c>
      <c r="Q7" s="45">
        <f t="shared" si="0"/>
        <v>4.490109890109889E-2</v>
      </c>
      <c r="R7" s="45">
        <f t="shared" si="0"/>
        <v>6.6384615384615389E-2</v>
      </c>
    </row>
    <row r="8" spans="1:18" x14ac:dyDescent="0.3">
      <c r="B8" s="56" t="s">
        <v>68</v>
      </c>
      <c r="C8" s="56" t="s">
        <v>79</v>
      </c>
      <c r="D8" s="66" t="s">
        <v>64</v>
      </c>
      <c r="E8" s="56">
        <v>0.32400000000000001</v>
      </c>
      <c r="F8" s="56">
        <v>0.26200000000000001</v>
      </c>
      <c r="G8" s="66">
        <v>-6.2E-2</v>
      </c>
      <c r="H8" s="56">
        <v>0.35599999999999998</v>
      </c>
      <c r="I8" s="56">
        <v>0.30399999999999999</v>
      </c>
      <c r="J8" s="56">
        <v>-5.1999999999999998E-2</v>
      </c>
      <c r="L8" s="58" t="s">
        <v>80</v>
      </c>
      <c r="M8" s="45">
        <f xml:space="preserve"> SQRT((E32^2*(E31-1) + E49^2*(E48-1)) / (E31 + E48 - 2))</f>
        <v>5.4192957834728384E-2</v>
      </c>
      <c r="N8" s="45">
        <f t="shared" ref="N8:R8" si="1" xml:space="preserve"> SQRT((F32^2*(F31-1) + F49^2*(F48-1)) / (F31 + F48 - 2))</f>
        <v>7.7394680101002616E-2</v>
      </c>
      <c r="O8" s="45">
        <f t="shared" si="1"/>
        <v>6.0108398215386986E-2</v>
      </c>
      <c r="P8" s="45">
        <f t="shared" si="1"/>
        <v>7.4664336371276868E-2</v>
      </c>
      <c r="Q8" s="45">
        <f t="shared" si="1"/>
        <v>7.2351190382016331E-2</v>
      </c>
      <c r="R8" s="45">
        <f t="shared" si="1"/>
        <v>5.4974275258260027E-2</v>
      </c>
    </row>
    <row r="9" spans="1:18" ht="16.2" x14ac:dyDescent="0.35">
      <c r="B9" s="56" t="s">
        <v>69</v>
      </c>
      <c r="C9" s="56" t="s">
        <v>79</v>
      </c>
      <c r="D9" s="66" t="s">
        <v>64</v>
      </c>
      <c r="E9" s="70">
        <v>0.32</v>
      </c>
      <c r="F9" s="56">
        <v>0.38500000000000001</v>
      </c>
      <c r="G9" s="66">
        <v>6.5000000000000002E-2</v>
      </c>
      <c r="H9" s="56">
        <v>0.505</v>
      </c>
      <c r="I9" s="56">
        <v>0.371</v>
      </c>
      <c r="J9" s="56">
        <v>-0.13400000000000001</v>
      </c>
      <c r="L9" s="58" t="s">
        <v>143</v>
      </c>
      <c r="M9" s="71">
        <f xml:space="preserve"> M8 * SQRT(1/E31 + 1/E48)</f>
        <v>2.5406050498865653E-2</v>
      </c>
      <c r="N9" s="71">
        <f t="shared" ref="N9:R9" si="2" xml:space="preserve"> N8 * SQRT(1/F31 + 1/F48)</f>
        <v>3.6283185667521707E-2</v>
      </c>
      <c r="O9" s="71">
        <f t="shared" si="2"/>
        <v>2.8179251723503971E-2</v>
      </c>
      <c r="P9" s="71">
        <f t="shared" si="2"/>
        <v>3.50031807840787E-2</v>
      </c>
      <c r="Q9" s="71">
        <f t="shared" si="2"/>
        <v>3.3918761218096977E-2</v>
      </c>
      <c r="R9" s="71">
        <f t="shared" si="2"/>
        <v>2.5772337756675524E-2</v>
      </c>
    </row>
    <row r="10" spans="1:18" x14ac:dyDescent="0.3">
      <c r="B10" s="56" t="s">
        <v>70</v>
      </c>
      <c r="C10" s="56" t="s">
        <v>79</v>
      </c>
      <c r="D10" s="66" t="s">
        <v>64</v>
      </c>
      <c r="E10" s="56">
        <v>0.36499999999999999</v>
      </c>
      <c r="F10" s="56">
        <v>0.33900000000000002</v>
      </c>
      <c r="G10" s="66">
        <v>-2.5999999999999999E-2</v>
      </c>
      <c r="H10" s="56">
        <v>0.46600000000000003</v>
      </c>
      <c r="I10" s="56">
        <v>0.432</v>
      </c>
      <c r="J10" s="56">
        <v>-3.4000000000000002E-2</v>
      </c>
      <c r="L10" s="58" t="s">
        <v>160</v>
      </c>
      <c r="M10" s="71">
        <f xml:space="preserve"> M7 / M9</f>
        <v>0.55970054142870829</v>
      </c>
      <c r="N10" s="71">
        <f t="shared" ref="N10:R10" si="3" xml:space="preserve"> N7 / N9</f>
        <v>0.29923345090564729</v>
      </c>
      <c r="O10" s="71">
        <f t="shared" si="3"/>
        <v>-0.11933025744017993</v>
      </c>
      <c r="P10" s="71">
        <f t="shared" si="3"/>
        <v>-0.61375897853512573</v>
      </c>
      <c r="Q10" s="71">
        <f t="shared" si="3"/>
        <v>1.3237835725304263</v>
      </c>
      <c r="R10" s="71">
        <f t="shared" si="3"/>
        <v>2.5758088385839395</v>
      </c>
    </row>
    <row r="11" spans="1:18" x14ac:dyDescent="0.3">
      <c r="B11" s="56" t="s">
        <v>71</v>
      </c>
      <c r="C11" s="56" t="s">
        <v>79</v>
      </c>
      <c r="D11" s="66" t="s">
        <v>64</v>
      </c>
      <c r="E11" s="56">
        <v>0.34599999999999997</v>
      </c>
      <c r="F11" s="70">
        <v>0.43</v>
      </c>
      <c r="G11" s="66">
        <v>8.4000000000000005E-2</v>
      </c>
      <c r="H11" s="70">
        <v>0.31</v>
      </c>
      <c r="I11" s="56">
        <v>0.19600000000000001</v>
      </c>
      <c r="J11" s="56">
        <v>-0.114</v>
      </c>
      <c r="L11" s="24" t="s">
        <v>117</v>
      </c>
      <c r="M11" s="24">
        <f xml:space="preserve"> E31 + E48 - 2</f>
        <v>18</v>
      </c>
      <c r="N11" s="24">
        <f xml:space="preserve"> F31 +F48 - 2</f>
        <v>18</v>
      </c>
      <c r="O11" s="24">
        <f xml:space="preserve"> G31 +G48 - 2</f>
        <v>18</v>
      </c>
      <c r="P11" s="24">
        <f xml:space="preserve"> H31 +H48 - 2</f>
        <v>18</v>
      </c>
      <c r="Q11" s="24">
        <f xml:space="preserve"> I31 +I48 - 2</f>
        <v>18</v>
      </c>
      <c r="R11" s="24">
        <f xml:space="preserve"> J31 +J48 - 2</f>
        <v>18</v>
      </c>
    </row>
    <row r="12" spans="1:18" ht="15.6" x14ac:dyDescent="0.35">
      <c r="B12" s="56" t="s">
        <v>72</v>
      </c>
      <c r="C12" s="56" t="s">
        <v>79</v>
      </c>
      <c r="D12" s="66" t="s">
        <v>64</v>
      </c>
      <c r="E12" s="56">
        <v>0.39200000000000002</v>
      </c>
      <c r="F12" s="56">
        <v>0.34100000000000003</v>
      </c>
      <c r="G12" s="66">
        <v>-5.0999999999999997E-2</v>
      </c>
      <c r="H12" s="56">
        <v>0.42399999999999999</v>
      </c>
      <c r="I12" s="56">
        <v>0.39600000000000002</v>
      </c>
      <c r="J12" s="56">
        <v>-2.8000000000000001E-2</v>
      </c>
      <c r="L12" s="24" t="s">
        <v>118</v>
      </c>
      <c r="M12" s="45">
        <f xml:space="preserve"> _xlfn.T.INV(0.975, M$11)</f>
        <v>2.1009220402410378</v>
      </c>
      <c r="N12" s="45">
        <f t="shared" ref="N12:R12" si="4" xml:space="preserve"> _xlfn.T.INV(0.975, N11)</f>
        <v>2.1009220402410378</v>
      </c>
      <c r="O12" s="45">
        <f t="shared" si="4"/>
        <v>2.1009220402410378</v>
      </c>
      <c r="P12" s="45">
        <f t="shared" si="4"/>
        <v>2.1009220402410378</v>
      </c>
      <c r="Q12" s="45">
        <f t="shared" si="4"/>
        <v>2.1009220402410378</v>
      </c>
      <c r="R12" s="45">
        <f t="shared" si="4"/>
        <v>2.1009220402410378</v>
      </c>
    </row>
    <row r="13" spans="1:18" ht="15.6" x14ac:dyDescent="0.35">
      <c r="B13" s="56" t="s">
        <v>73</v>
      </c>
      <c r="C13" s="56" t="s">
        <v>79</v>
      </c>
      <c r="D13" s="66" t="s">
        <v>64</v>
      </c>
      <c r="E13" s="56">
        <v>0.34899999999999998</v>
      </c>
      <c r="F13" s="56">
        <v>0.19500000000000001</v>
      </c>
      <c r="G13" s="66">
        <v>-0.154</v>
      </c>
      <c r="H13" s="56">
        <v>0.33800000000000002</v>
      </c>
      <c r="I13" s="56">
        <v>0.24199999999999999</v>
      </c>
      <c r="J13" s="56">
        <v>-9.6000000000000002E-2</v>
      </c>
      <c r="L13" s="24" t="s">
        <v>130</v>
      </c>
      <c r="M13" s="45">
        <f t="shared" ref="M13:R13" si="5" xml:space="preserve"> M$7 - M$9*M$12</f>
        <v>-3.9156351228763452E-2</v>
      </c>
      <c r="N13" s="45">
        <f t="shared" si="5"/>
        <v>-6.5371001601911241E-2</v>
      </c>
      <c r="O13" s="45">
        <f t="shared" si="5"/>
        <v>-6.2565048386047109E-2</v>
      </c>
      <c r="P13" s="45">
        <f t="shared" si="5"/>
        <v>-9.5022470471329001E-2</v>
      </c>
      <c r="Q13" s="45">
        <f t="shared" si="5"/>
        <v>-2.6359574119674004E-2</v>
      </c>
      <c r="R13" s="45">
        <f t="shared" si="5"/>
        <v>1.2238942963079515E-2</v>
      </c>
    </row>
    <row r="14" spans="1:18" ht="15.6" x14ac:dyDescent="0.35">
      <c r="B14" s="56" t="s">
        <v>74</v>
      </c>
      <c r="C14" s="56" t="s">
        <v>79</v>
      </c>
      <c r="D14" s="66" t="s">
        <v>112</v>
      </c>
      <c r="E14" s="56">
        <v>0.23899999999999999</v>
      </c>
      <c r="F14" s="56">
        <v>0.309</v>
      </c>
      <c r="G14" s="69">
        <v>7.0000000000000007E-2</v>
      </c>
      <c r="H14" s="56">
        <v>0.311</v>
      </c>
      <c r="I14" s="56">
        <v>0.33200000000000002</v>
      </c>
      <c r="J14" s="56">
        <v>2.1000000000000001E-2</v>
      </c>
      <c r="L14" s="24" t="s">
        <v>131</v>
      </c>
      <c r="M14" s="45">
        <f t="shared" ref="M14:R14" si="6" xml:space="preserve"> M$7 + M$9*M$12</f>
        <v>6.7595911668323877E-2</v>
      </c>
      <c r="N14" s="45">
        <f t="shared" si="6"/>
        <v>8.7085287316196927E-2</v>
      </c>
      <c r="O14" s="45">
        <f t="shared" si="6"/>
        <v>5.5839773660772377E-2</v>
      </c>
      <c r="P14" s="45">
        <f t="shared" si="6"/>
        <v>5.2055437504296032E-2</v>
      </c>
      <c r="Q14" s="45">
        <f t="shared" si="6"/>
        <v>0.11616177192187178</v>
      </c>
      <c r="R14" s="45">
        <f t="shared" si="6"/>
        <v>0.12053028780615127</v>
      </c>
    </row>
    <row r="15" spans="1:18" ht="15.6" x14ac:dyDescent="0.35">
      <c r="B15" s="56" t="s">
        <v>75</v>
      </c>
      <c r="C15" s="56" t="s">
        <v>79</v>
      </c>
      <c r="D15" s="66" t="s">
        <v>112</v>
      </c>
      <c r="E15" s="56">
        <v>0.25600000000000001</v>
      </c>
      <c r="F15" s="70">
        <v>0.25</v>
      </c>
      <c r="G15" s="66">
        <v>-6.0000000000000001E-3</v>
      </c>
      <c r="H15" s="56">
        <v>0.376</v>
      </c>
      <c r="I15" s="56">
        <v>0.34100000000000003</v>
      </c>
      <c r="J15" s="56">
        <v>-3.5000000000000003E-2</v>
      </c>
      <c r="L15" s="24" t="s">
        <v>145</v>
      </c>
      <c r="M15" s="45">
        <f xml:space="preserve"> _xlfn.T.INV(0.995, M$11)</f>
        <v>2.8784404727386073</v>
      </c>
      <c r="N15" s="45"/>
      <c r="O15" s="45"/>
      <c r="P15" s="45"/>
      <c r="Q15" s="45"/>
      <c r="R15" s="45"/>
    </row>
    <row r="16" spans="1:18" ht="15.6" x14ac:dyDescent="0.35">
      <c r="B16" s="56" t="s">
        <v>76</v>
      </c>
      <c r="C16" s="56" t="s">
        <v>79</v>
      </c>
      <c r="D16" s="66" t="s">
        <v>112</v>
      </c>
      <c r="E16" s="56">
        <v>0.28799999999999998</v>
      </c>
      <c r="F16" s="56">
        <v>0.247</v>
      </c>
      <c r="G16" s="66">
        <v>-4.1000000000000002E-2</v>
      </c>
      <c r="H16" s="56">
        <v>0.248</v>
      </c>
      <c r="I16" s="56">
        <v>0.27400000000000002</v>
      </c>
      <c r="J16" s="56">
        <v>2.5999999999999999E-2</v>
      </c>
      <c r="L16" s="24" t="s">
        <v>158</v>
      </c>
      <c r="M16" s="45">
        <f xml:space="preserve"> _xlfn.T.TEST(E$7:E$19, E$20:E$26, 2, 2)</f>
        <v>0.58258236834850119</v>
      </c>
      <c r="N16" s="45">
        <f t="shared" ref="N16:R16" si="7" xml:space="preserve"> _xlfn.T.TEST(F$7:F$19, F$20:F$26, 2, 2)</f>
        <v>0.76818946329297011</v>
      </c>
      <c r="O16" s="45">
        <f t="shared" si="7"/>
        <v>0.90633545155265571</v>
      </c>
      <c r="P16" s="45">
        <f t="shared" si="7"/>
        <v>0.54705358372693103</v>
      </c>
      <c r="Q16" s="45">
        <f t="shared" si="7"/>
        <v>0.20214195917869812</v>
      </c>
      <c r="R16" s="45">
        <f t="shared" si="7"/>
        <v>1.9042419477808086E-2</v>
      </c>
    </row>
    <row r="17" spans="2:18" x14ac:dyDescent="0.3">
      <c r="B17" s="56" t="s">
        <v>77</v>
      </c>
      <c r="C17" s="56" t="s">
        <v>79</v>
      </c>
      <c r="D17" s="66" t="s">
        <v>112</v>
      </c>
      <c r="E17" s="56">
        <v>0.313</v>
      </c>
      <c r="F17" s="56">
        <v>0.28599999999999998</v>
      </c>
      <c r="G17" s="66">
        <v>-2.7E-2</v>
      </c>
      <c r="H17" s="56">
        <v>0.29599999999999999</v>
      </c>
      <c r="I17" s="56">
        <v>0.25700000000000001</v>
      </c>
      <c r="J17" s="56">
        <v>-3.9E-2</v>
      </c>
      <c r="L17" s="24"/>
      <c r="M17" s="45"/>
      <c r="N17" s="45"/>
      <c r="O17" s="45"/>
      <c r="P17" s="45"/>
      <c r="Q17" s="45"/>
      <c r="R17" s="45"/>
    </row>
    <row r="18" spans="2:18" ht="16.2" x14ac:dyDescent="0.35">
      <c r="B18" s="56" t="s">
        <v>78</v>
      </c>
      <c r="C18" s="56" t="s">
        <v>79</v>
      </c>
      <c r="D18" s="66" t="s">
        <v>112</v>
      </c>
      <c r="E18" s="56">
        <v>0.26100000000000001</v>
      </c>
      <c r="F18" s="56">
        <v>0.217</v>
      </c>
      <c r="G18" s="66">
        <v>-4.3999999999999997E-2</v>
      </c>
      <c r="H18" s="56">
        <v>0.253</v>
      </c>
      <c r="I18" s="70">
        <v>0.28000000000000003</v>
      </c>
      <c r="J18" s="56">
        <v>2.7E-2</v>
      </c>
      <c r="L18" s="24" t="s">
        <v>144</v>
      </c>
      <c r="M18" s="71">
        <f t="shared" ref="M18:R18" si="8" xml:space="preserve"> SQRT(E33^2 + E50^2)</f>
        <v>2.4118654098149315E-2</v>
      </c>
      <c r="N18" s="71">
        <f t="shared" si="8"/>
        <v>3.5780802526057018E-2</v>
      </c>
      <c r="O18" s="71">
        <f t="shared" si="8"/>
        <v>2.6323633937186151E-2</v>
      </c>
      <c r="P18" s="71">
        <f t="shared" si="8"/>
        <v>3.2964673297724928E-2</v>
      </c>
      <c r="Q18" s="71">
        <f t="shared" si="8"/>
        <v>3.639077039175951E-2</v>
      </c>
      <c r="R18" s="71">
        <f t="shared" si="8"/>
        <v>2.5503241524588247E-2</v>
      </c>
    </row>
    <row r="19" spans="2:18" x14ac:dyDescent="0.3">
      <c r="B19" s="56" t="s">
        <v>79</v>
      </c>
      <c r="C19" s="56" t="s">
        <v>79</v>
      </c>
      <c r="D19" s="66" t="s">
        <v>112</v>
      </c>
      <c r="E19" s="56">
        <v>0.315</v>
      </c>
      <c r="F19" s="56">
        <v>0.27100000000000002</v>
      </c>
      <c r="G19" s="66">
        <v>-4.3999999999999997E-2</v>
      </c>
      <c r="H19" s="56">
        <v>0.34799999999999998</v>
      </c>
      <c r="I19" s="56">
        <v>0.25700000000000001</v>
      </c>
      <c r="J19" s="56">
        <v>-9.0999999999999998E-2</v>
      </c>
      <c r="L19" s="24" t="s">
        <v>119</v>
      </c>
      <c r="M19" s="45">
        <f t="shared" ref="M19:R19" si="9" xml:space="preserve"> (E33^2 )  / (E33^2 + E50^2)</f>
        <v>0.42874211880454166</v>
      </c>
      <c r="N19" s="45">
        <f t="shared" si="9"/>
        <v>0.3703157213229219</v>
      </c>
      <c r="O19" s="45">
        <f t="shared" si="9"/>
        <v>0.45485650744788497</v>
      </c>
      <c r="P19" s="45">
        <f t="shared" si="9"/>
        <v>0.44160039946459062</v>
      </c>
      <c r="Q19" s="45">
        <f t="shared" si="9"/>
        <v>0.2557110425267205</v>
      </c>
      <c r="R19" s="45">
        <f t="shared" si="9"/>
        <v>0.36524075476406254</v>
      </c>
    </row>
    <row r="20" spans="2:18" x14ac:dyDescent="0.3">
      <c r="B20" s="56" t="s">
        <v>81</v>
      </c>
      <c r="C20" s="56" t="s">
        <v>78</v>
      </c>
      <c r="D20" s="66" t="s">
        <v>64</v>
      </c>
      <c r="E20" s="56">
        <v>0.42699999999999999</v>
      </c>
      <c r="F20" s="56">
        <v>0.39200000000000002</v>
      </c>
      <c r="G20" s="66">
        <v>-3.5000000000000003E-2</v>
      </c>
      <c r="H20" s="56">
        <v>0.33200000000000002</v>
      </c>
      <c r="I20" s="56">
        <v>0.26500000000000001</v>
      </c>
      <c r="J20" s="56">
        <v>-6.7000000000000004E-2</v>
      </c>
      <c r="L20" s="24" t="s">
        <v>120</v>
      </c>
      <c r="M20" s="59">
        <f t="shared" ref="M20:R20" si="10" xml:space="preserve"> (E38 * E55) / (M19^2 * E55 + (1 - M19)^2 * E38)</f>
        <v>14.345642556940549</v>
      </c>
      <c r="N20" s="59">
        <f t="shared" si="10"/>
        <v>12.901307047976637</v>
      </c>
      <c r="O20" s="59">
        <f t="shared" si="10"/>
        <v>14.976462667190509</v>
      </c>
      <c r="P20" s="59">
        <f t="shared" si="10"/>
        <v>14.658616567823127</v>
      </c>
      <c r="Q20" s="59">
        <f t="shared" si="10"/>
        <v>10.227386840764304</v>
      </c>
      <c r="R20" s="59">
        <f t="shared" si="10"/>
        <v>12.776295266983261</v>
      </c>
    </row>
    <row r="21" spans="2:18" ht="15.6" x14ac:dyDescent="0.35">
      <c r="B21" s="56" t="s">
        <v>82</v>
      </c>
      <c r="C21" s="56" t="s">
        <v>78</v>
      </c>
      <c r="D21" s="66" t="s">
        <v>64</v>
      </c>
      <c r="E21" s="56">
        <v>0.379</v>
      </c>
      <c r="F21" s="70">
        <v>0.36</v>
      </c>
      <c r="G21" s="66">
        <v>-1.9E-2</v>
      </c>
      <c r="H21" s="56">
        <v>0.29299999999999998</v>
      </c>
      <c r="I21" s="56">
        <v>0.33100000000000002</v>
      </c>
      <c r="J21" s="56">
        <v>3.7999999999999999E-2</v>
      </c>
      <c r="L21" s="24" t="s">
        <v>118</v>
      </c>
      <c r="M21" s="45">
        <f xml:space="preserve"> _xlfn.T.INV(0.975, ROUND(M20, 0))</f>
        <v>2.1447866879178035</v>
      </c>
      <c r="N21" s="45">
        <f t="shared" ref="N21:R21" si="11" xml:space="preserve"> _xlfn.T.INV(0.975, ROUND(N20, 0))</f>
        <v>2.1603686564627917</v>
      </c>
      <c r="O21" s="45">
        <f t="shared" si="11"/>
        <v>2.1314495455597742</v>
      </c>
      <c r="P21" s="45">
        <f t="shared" si="11"/>
        <v>2.1314495455597742</v>
      </c>
      <c r="Q21" s="45">
        <f t="shared" si="11"/>
        <v>2.2281388519862744</v>
      </c>
      <c r="R21" s="45">
        <f t="shared" si="11"/>
        <v>2.1603686564627917</v>
      </c>
    </row>
    <row r="22" spans="2:18" ht="15.6" x14ac:dyDescent="0.35">
      <c r="B22" s="56" t="s">
        <v>83</v>
      </c>
      <c r="C22" s="56" t="s">
        <v>78</v>
      </c>
      <c r="D22" s="66" t="s">
        <v>64</v>
      </c>
      <c r="E22" s="56">
        <v>0.32700000000000001</v>
      </c>
      <c r="F22" s="56">
        <v>0.34200000000000003</v>
      </c>
      <c r="G22" s="66">
        <v>1.4999999999999999E-2</v>
      </c>
      <c r="H22" s="56">
        <v>0.23499999999999999</v>
      </c>
      <c r="I22" s="70">
        <v>0.33</v>
      </c>
      <c r="J22" s="56">
        <v>9.5000000000000001E-2</v>
      </c>
      <c r="L22" s="24" t="s">
        <v>130</v>
      </c>
      <c r="M22" s="45">
        <f t="shared" ref="M22:R22" si="12" xml:space="preserve"> M$7 - M$18*M$21</f>
        <v>-3.7509588020424617E-2</v>
      </c>
      <c r="N22" s="45">
        <f t="shared" si="12"/>
        <v>-6.6442581423235419E-2</v>
      </c>
      <c r="O22" s="45">
        <f t="shared" si="12"/>
        <v>-5.9470134955534631E-2</v>
      </c>
      <c r="P22" s="45">
        <f t="shared" si="12"/>
        <v>-9.1746054403478702E-2</v>
      </c>
      <c r="Q22" s="45">
        <f t="shared" si="12"/>
        <v>-3.6182590462492253E-2</v>
      </c>
      <c r="R22" s="45">
        <f t="shared" si="12"/>
        <v>1.1288211756694595E-2</v>
      </c>
    </row>
    <row r="23" spans="2:18" ht="15.6" x14ac:dyDescent="0.35">
      <c r="B23" s="56" t="s">
        <v>84</v>
      </c>
      <c r="C23" s="56" t="s">
        <v>78</v>
      </c>
      <c r="D23" s="66" t="s">
        <v>64</v>
      </c>
      <c r="E23" s="56">
        <v>0.308</v>
      </c>
      <c r="F23" s="56">
        <v>0.30099999999999999</v>
      </c>
      <c r="G23" s="66">
        <v>-7.0000000000000001E-3</v>
      </c>
      <c r="H23" s="56">
        <v>0.374</v>
      </c>
      <c r="I23" s="56">
        <v>0.39300000000000002</v>
      </c>
      <c r="J23" s="56">
        <v>1.9E-2</v>
      </c>
      <c r="L23" s="24" t="s">
        <v>131</v>
      </c>
      <c r="M23" s="45">
        <f t="shared" ref="M23:R23" si="13" xml:space="preserve"> M$7 + M$18*M$21</f>
        <v>6.5949148459985035E-2</v>
      </c>
      <c r="N23" s="45">
        <f t="shared" si="13"/>
        <v>8.8156867137521105E-2</v>
      </c>
      <c r="O23" s="45">
        <f t="shared" si="13"/>
        <v>5.2744860230259913E-2</v>
      </c>
      <c r="P23" s="45">
        <f t="shared" si="13"/>
        <v>4.8779021436445733E-2</v>
      </c>
      <c r="Q23" s="45">
        <f t="shared" si="13"/>
        <v>0.12598478826469003</v>
      </c>
      <c r="R23" s="45">
        <f t="shared" si="13"/>
        <v>0.12148101901253619</v>
      </c>
    </row>
    <row r="24" spans="2:18" ht="15.6" x14ac:dyDescent="0.35">
      <c r="B24" s="56" t="s">
        <v>85</v>
      </c>
      <c r="C24" s="56" t="s">
        <v>78</v>
      </c>
      <c r="D24" s="66" t="s">
        <v>112</v>
      </c>
      <c r="E24" s="56">
        <v>0.33100000000000002</v>
      </c>
      <c r="F24" s="56">
        <v>0.377</v>
      </c>
      <c r="G24" s="66">
        <v>4.5999999999999999E-2</v>
      </c>
      <c r="H24" s="56">
        <v>0.40899999999999997</v>
      </c>
      <c r="I24" s="56">
        <v>0.48299999999999998</v>
      </c>
      <c r="J24" s="56">
        <v>7.3999999999999996E-2</v>
      </c>
      <c r="L24" s="24" t="s">
        <v>158</v>
      </c>
      <c r="M24" s="45">
        <f xml:space="preserve"> _xlfn.T.TEST(E$7:E$19, E$20:E$26, 2, 3)</f>
        <v>0.56464563988809502</v>
      </c>
      <c r="N24" s="45">
        <f t="shared" ref="N24:R24" si="14" xml:space="preserve"> _xlfn.T.TEST(F$7:F$19, F$20:F$26, 2, 3)</f>
        <v>0.76639638431094825</v>
      </c>
      <c r="O24" s="45">
        <f t="shared" si="14"/>
        <v>0.90005251752119131</v>
      </c>
      <c r="P24" s="45">
        <f t="shared" si="14"/>
        <v>0.5246733151741827</v>
      </c>
      <c r="Q24" s="45">
        <f t="shared" si="14"/>
        <v>0.24485741337391842</v>
      </c>
      <c r="R24" s="45">
        <f t="shared" si="14"/>
        <v>2.2135500351213293E-2</v>
      </c>
    </row>
    <row r="25" spans="2:18" x14ac:dyDescent="0.3">
      <c r="B25" s="56" t="s">
        <v>86</v>
      </c>
      <c r="C25" s="56" t="s">
        <v>78</v>
      </c>
      <c r="D25" s="66" t="s">
        <v>112</v>
      </c>
      <c r="E25" s="56">
        <v>0.29899999999999999</v>
      </c>
      <c r="F25" s="56">
        <v>0.26900000000000002</v>
      </c>
      <c r="G25" s="69">
        <v>-0.03</v>
      </c>
      <c r="H25" s="56">
        <v>0.375</v>
      </c>
      <c r="I25" s="56">
        <v>0.40899999999999997</v>
      </c>
      <c r="J25" s="56">
        <v>3.4000000000000002E-2</v>
      </c>
    </row>
    <row r="26" spans="2:18" ht="15" thickBot="1" x14ac:dyDescent="0.35">
      <c r="B26" s="57" t="s">
        <v>87</v>
      </c>
      <c r="C26" s="57" t="s">
        <v>78</v>
      </c>
      <c r="D26" s="67" t="s">
        <v>112</v>
      </c>
      <c r="E26" s="57">
        <v>0.29599999999999999</v>
      </c>
      <c r="F26" s="57">
        <v>0.17699999999999999</v>
      </c>
      <c r="G26" s="67">
        <v>-0.11899999999999999</v>
      </c>
      <c r="H26" s="57">
        <v>0.25900000000000001</v>
      </c>
      <c r="I26" s="57">
        <v>0.248</v>
      </c>
      <c r="J26" s="57">
        <v>-1.0999999999999999E-2</v>
      </c>
    </row>
    <row r="28" spans="2:18" ht="15" thickBot="1" x14ac:dyDescent="0.35">
      <c r="B28" s="104" t="s">
        <v>152</v>
      </c>
      <c r="C28" s="105"/>
    </row>
    <row r="29" spans="2:18" x14ac:dyDescent="0.3">
      <c r="C29" s="72" t="s">
        <v>94</v>
      </c>
      <c r="D29" s="72"/>
      <c r="E29" s="74">
        <f xml:space="preserve"> AVERAGE(E7:E19)</f>
        <v>0.32392307692307692</v>
      </c>
      <c r="F29" s="74">
        <f t="shared" ref="F29:J29" si="15" xml:space="preserve"> AVERAGE(F7:F19)</f>
        <v>0.30599999999999999</v>
      </c>
      <c r="G29" s="74">
        <f t="shared" si="15"/>
        <v>-1.7923076923076924E-2</v>
      </c>
      <c r="H29" s="74">
        <f t="shared" si="15"/>
        <v>0.34676923076923072</v>
      </c>
      <c r="I29" s="74">
        <f t="shared" si="15"/>
        <v>0.30638461538461537</v>
      </c>
      <c r="J29" s="74">
        <f t="shared" si="15"/>
        <v>-4.0384615384615387E-2</v>
      </c>
    </row>
    <row r="30" spans="2:18" x14ac:dyDescent="0.3">
      <c r="C30" s="24" t="s">
        <v>91</v>
      </c>
      <c r="E30" s="45">
        <f xml:space="preserve"> MEDIAN(E7:E19)</f>
        <v>0.32</v>
      </c>
      <c r="F30" s="45">
        <f t="shared" ref="F30:J30" si="16" xml:space="preserve"> MEDIAN(F7:F19)</f>
        <v>0.28599999999999998</v>
      </c>
      <c r="G30" s="45">
        <f t="shared" si="16"/>
        <v>-2.7E-2</v>
      </c>
      <c r="H30" s="45">
        <f t="shared" si="16"/>
        <v>0.33800000000000002</v>
      </c>
      <c r="I30" s="45">
        <f t="shared" si="16"/>
        <v>0.30099999999999999</v>
      </c>
      <c r="J30" s="45">
        <f t="shared" si="16"/>
        <v>-3.5000000000000003E-2</v>
      </c>
    </row>
    <row r="31" spans="2:18" x14ac:dyDescent="0.3">
      <c r="C31" s="58" t="s">
        <v>98</v>
      </c>
      <c r="E31" s="24">
        <f xml:space="preserve"> COUNT(E7:E19)</f>
        <v>13</v>
      </c>
      <c r="F31" s="24">
        <f t="shared" ref="F31:J31" si="17" xml:space="preserve"> COUNT(F7:F19)</f>
        <v>13</v>
      </c>
      <c r="G31" s="24">
        <f t="shared" si="17"/>
        <v>13</v>
      </c>
      <c r="H31" s="24">
        <f t="shared" si="17"/>
        <v>13</v>
      </c>
      <c r="I31" s="24">
        <f t="shared" si="17"/>
        <v>13</v>
      </c>
      <c r="J31" s="24">
        <f t="shared" si="17"/>
        <v>13</v>
      </c>
    </row>
    <row r="32" spans="2:18" x14ac:dyDescent="0.3">
      <c r="C32" s="58" t="s">
        <v>80</v>
      </c>
      <c r="E32" s="45">
        <f xml:space="preserve"> _xlfn.STDEV.S(E7:E19)</f>
        <v>5.6940702399457165E-2</v>
      </c>
      <c r="F32" s="45">
        <f t="shared" ref="F32:J32" si="18" xml:space="preserve"> _xlfn.STDEV.S(F7:F19)</f>
        <v>7.8506899909074057E-2</v>
      </c>
      <c r="G32" s="45">
        <f t="shared" si="18"/>
        <v>6.4011016680023583E-2</v>
      </c>
      <c r="H32" s="45">
        <f t="shared" si="18"/>
        <v>7.8983282879094341E-2</v>
      </c>
      <c r="I32" s="45">
        <f t="shared" si="18"/>
        <v>6.6349501959369783E-2</v>
      </c>
      <c r="J32" s="45">
        <f t="shared" si="18"/>
        <v>5.5572083011674225E-2</v>
      </c>
    </row>
    <row r="33" spans="1:10" ht="15.6" x14ac:dyDescent="0.3">
      <c r="A33" s="76"/>
      <c r="B33" s="58"/>
      <c r="C33" s="85" t="s">
        <v>141</v>
      </c>
      <c r="E33" s="71">
        <f xml:space="preserve"> E32/SQRT(E31)</f>
        <v>1.5792509397090634E-2</v>
      </c>
      <c r="F33" s="71">
        <f t="shared" ref="F33:J33" si="19" xml:space="preserve"> F32/SQRT(F31)</f>
        <v>2.1773896392298903E-2</v>
      </c>
      <c r="G33" s="71">
        <f t="shared" si="19"/>
        <v>1.7753461756492749E-2</v>
      </c>
      <c r="H33" s="71">
        <f t="shared" si="19"/>
        <v>2.1906021255773206E-2</v>
      </c>
      <c r="I33" s="71">
        <f t="shared" si="19"/>
        <v>1.8402040878154322E-2</v>
      </c>
      <c r="J33" s="71">
        <f t="shared" si="19"/>
        <v>1.5412922675610207E-2</v>
      </c>
    </row>
    <row r="34" spans="1:10" ht="15.6" x14ac:dyDescent="0.35">
      <c r="C34" s="24" t="s">
        <v>155</v>
      </c>
      <c r="E34" s="45">
        <f xml:space="preserve"> _xlfn.QUARTILE.INC((E$7:E$19), 1)</f>
        <v>0.28799999999999998</v>
      </c>
      <c r="F34" s="45">
        <f t="shared" ref="F34:J34" si="20" xml:space="preserve"> _xlfn.QUARTILE.INC((F$7:F$19), 1)</f>
        <v>0.25</v>
      </c>
      <c r="G34" s="45">
        <f t="shared" si="20"/>
        <v>-4.3999999999999997E-2</v>
      </c>
      <c r="H34" s="45">
        <f t="shared" si="20"/>
        <v>0.29599999999999999</v>
      </c>
      <c r="I34" s="45">
        <f t="shared" si="20"/>
        <v>0.25700000000000001</v>
      </c>
      <c r="J34" s="45">
        <f t="shared" si="20"/>
        <v>-9.0999999999999998E-2</v>
      </c>
    </row>
    <row r="35" spans="1:10" ht="15.6" x14ac:dyDescent="0.35">
      <c r="C35" s="24" t="s">
        <v>156</v>
      </c>
      <c r="E35" s="45">
        <f xml:space="preserve"> _xlfn.QUARTILE.INC((E$7:E$19), 3)</f>
        <v>0.34899999999999998</v>
      </c>
      <c r="F35" s="45">
        <f t="shared" ref="F35:J35" si="21" xml:space="preserve"> _xlfn.QUARTILE.INC((F$7:F$19), 3)</f>
        <v>0.34100000000000003</v>
      </c>
      <c r="G35" s="45">
        <f t="shared" si="21"/>
        <v>3.0000000000000001E-3</v>
      </c>
      <c r="H35" s="45">
        <f t="shared" si="21"/>
        <v>0.376</v>
      </c>
      <c r="I35" s="45">
        <f t="shared" si="21"/>
        <v>0.34100000000000003</v>
      </c>
      <c r="J35" s="45">
        <f t="shared" si="21"/>
        <v>2.1000000000000001E-2</v>
      </c>
    </row>
    <row r="36" spans="1:10" x14ac:dyDescent="0.3">
      <c r="C36" s="24" t="s">
        <v>92</v>
      </c>
      <c r="E36" s="45">
        <f xml:space="preserve"> MIN(E7:E19)</f>
        <v>0.23899999999999999</v>
      </c>
      <c r="F36" s="45">
        <f t="shared" ref="F36:J36" si="22" xml:space="preserve"> MIN(F7:F19)</f>
        <v>0.19500000000000001</v>
      </c>
      <c r="G36" s="45">
        <f t="shared" si="22"/>
        <v>-0.154</v>
      </c>
      <c r="H36" s="45">
        <f t="shared" si="22"/>
        <v>0.248</v>
      </c>
      <c r="I36" s="45">
        <f t="shared" si="22"/>
        <v>0.19600000000000001</v>
      </c>
      <c r="J36" s="45">
        <f t="shared" si="22"/>
        <v>-0.13400000000000001</v>
      </c>
    </row>
    <row r="37" spans="1:10" x14ac:dyDescent="0.3">
      <c r="C37" s="24" t="s">
        <v>93</v>
      </c>
      <c r="E37" s="45">
        <f xml:space="preserve"> MAX(E7:E19)</f>
        <v>0.443</v>
      </c>
      <c r="F37" s="45">
        <f t="shared" ref="F37:J37" si="23" xml:space="preserve"> MAX(F7:F19)</f>
        <v>0.44600000000000001</v>
      </c>
      <c r="G37" s="45">
        <f t="shared" si="23"/>
        <v>8.4000000000000005E-2</v>
      </c>
      <c r="H37" s="45">
        <f t="shared" si="23"/>
        <v>0.505</v>
      </c>
      <c r="I37" s="45">
        <f t="shared" si="23"/>
        <v>0.432</v>
      </c>
      <c r="J37" s="45">
        <f t="shared" si="23"/>
        <v>2.7E-2</v>
      </c>
    </row>
    <row r="38" spans="1:10" x14ac:dyDescent="0.3">
      <c r="C38" s="24" t="s">
        <v>117</v>
      </c>
      <c r="E38" s="62">
        <f xml:space="preserve"> E31 - 1</f>
        <v>12</v>
      </c>
      <c r="F38" s="62">
        <f t="shared" ref="F38:J38" si="24" xml:space="preserve"> F31 - 1</f>
        <v>12</v>
      </c>
      <c r="G38" s="62">
        <f t="shared" si="24"/>
        <v>12</v>
      </c>
      <c r="H38" s="62">
        <f t="shared" si="24"/>
        <v>12</v>
      </c>
      <c r="I38" s="62">
        <f t="shared" si="24"/>
        <v>12</v>
      </c>
      <c r="J38" s="62">
        <f t="shared" si="24"/>
        <v>12</v>
      </c>
    </row>
    <row r="39" spans="1:10" ht="15.6" x14ac:dyDescent="0.35">
      <c r="C39" s="24" t="s">
        <v>118</v>
      </c>
      <c r="E39" s="45">
        <f xml:space="preserve"> _xlfn.T.INV(0.975, E38)</f>
        <v>2.178812829667228</v>
      </c>
      <c r="F39" s="45">
        <f t="shared" ref="F39:J39" si="25" xml:space="preserve"> _xlfn.T.INV(0.975, F38)</f>
        <v>2.178812829667228</v>
      </c>
      <c r="G39" s="45">
        <f t="shared" si="25"/>
        <v>2.178812829667228</v>
      </c>
      <c r="H39" s="45">
        <f t="shared" si="25"/>
        <v>2.178812829667228</v>
      </c>
      <c r="I39" s="45">
        <f t="shared" si="25"/>
        <v>2.178812829667228</v>
      </c>
      <c r="J39" s="45">
        <f t="shared" si="25"/>
        <v>2.178812829667228</v>
      </c>
    </row>
    <row r="40" spans="1:10" ht="15.6" x14ac:dyDescent="0.35">
      <c r="C40" s="24" t="s">
        <v>130</v>
      </c>
      <c r="E40" s="45">
        <f xml:space="preserve"> E$29 - E$33*E$39</f>
        <v>0.28951415483605558</v>
      </c>
      <c r="F40" s="45">
        <f t="shared" ref="F40:J40" si="26" xml:space="preserve"> F$29 - F$33*F$39</f>
        <v>0.25855875518861415</v>
      </c>
      <c r="G40" s="45">
        <f t="shared" si="26"/>
        <v>-5.6604547169129805E-2</v>
      </c>
      <c r="H40" s="45">
        <f t="shared" si="26"/>
        <v>0.29904011061018904</v>
      </c>
      <c r="I40" s="45">
        <f t="shared" si="26"/>
        <v>0.26629001262723195</v>
      </c>
      <c r="J40" s="45">
        <f t="shared" si="26"/>
        <v>-7.3966489052903844E-2</v>
      </c>
    </row>
    <row r="41" spans="1:10" ht="15.6" x14ac:dyDescent="0.35">
      <c r="C41" s="24" t="s">
        <v>131</v>
      </c>
      <c r="E41" s="45">
        <f xml:space="preserve"> E$29 + E$33*E$39</f>
        <v>0.35833199901009827</v>
      </c>
      <c r="F41" s="45">
        <f t="shared" ref="F41:J41" si="27" xml:space="preserve"> F$29 + F$33*F$39</f>
        <v>0.35344124481138584</v>
      </c>
      <c r="G41" s="45">
        <f t="shared" si="27"/>
        <v>2.0758393322975958E-2</v>
      </c>
      <c r="H41" s="45">
        <f t="shared" si="27"/>
        <v>0.3944983509282724</v>
      </c>
      <c r="I41" s="45">
        <f t="shared" si="27"/>
        <v>0.34647921814199878</v>
      </c>
      <c r="J41" s="45">
        <f t="shared" si="27"/>
        <v>-6.8027417163269294E-3</v>
      </c>
    </row>
    <row r="43" spans="1:10" ht="17.399999999999999" thickBot="1" x14ac:dyDescent="0.35">
      <c r="E43" s="179" t="s">
        <v>108</v>
      </c>
      <c r="F43" s="179"/>
      <c r="G43" s="183"/>
      <c r="H43" s="182" t="s">
        <v>113</v>
      </c>
      <c r="I43" s="179"/>
      <c r="J43" s="179"/>
    </row>
    <row r="44" spans="1:10" ht="15.6" thickTop="1" thickBot="1" x14ac:dyDescent="0.35">
      <c r="E44" s="64" t="s">
        <v>101</v>
      </c>
      <c r="F44" s="64" t="s">
        <v>111</v>
      </c>
      <c r="G44" s="65" t="s">
        <v>103</v>
      </c>
      <c r="H44" s="64" t="s">
        <v>101</v>
      </c>
      <c r="I44" s="64" t="s">
        <v>111</v>
      </c>
      <c r="J44" s="64" t="s">
        <v>103</v>
      </c>
    </row>
    <row r="45" spans="1:10" ht="15" thickBot="1" x14ac:dyDescent="0.35">
      <c r="B45" s="104" t="s">
        <v>153</v>
      </c>
      <c r="C45" s="105"/>
    </row>
    <row r="46" spans="1:10" x14ac:dyDescent="0.3">
      <c r="C46" s="72" t="s">
        <v>94</v>
      </c>
      <c r="D46" s="72"/>
      <c r="E46" s="74">
        <f xml:space="preserve"> AVERAGE(E20:E26)</f>
        <v>0.33814285714285713</v>
      </c>
      <c r="F46" s="74">
        <f t="shared" ref="F46:J46" si="28" xml:space="preserve"> AVERAGE(F20:F26)</f>
        <v>0.31685714285714284</v>
      </c>
      <c r="G46" s="74">
        <f t="shared" si="28"/>
        <v>-2.1285714285714286E-2</v>
      </c>
      <c r="H46" s="74">
        <f t="shared" si="28"/>
        <v>0.32528571428571423</v>
      </c>
      <c r="I46" s="74">
        <f t="shared" si="28"/>
        <v>0.35128571428571426</v>
      </c>
      <c r="J46" s="74">
        <f t="shared" si="28"/>
        <v>2.5999999999999999E-2</v>
      </c>
    </row>
    <row r="47" spans="1:10" x14ac:dyDescent="0.3">
      <c r="C47" s="24" t="s">
        <v>91</v>
      </c>
      <c r="E47" s="45">
        <f xml:space="preserve"> MEDIAN(E20:E26)</f>
        <v>0.32700000000000001</v>
      </c>
      <c r="F47" s="45">
        <f t="shared" ref="F47:J47" si="29" xml:space="preserve"> MEDIAN(F20:F26)</f>
        <v>0.34200000000000003</v>
      </c>
      <c r="G47" s="45">
        <f t="shared" si="29"/>
        <v>-1.9E-2</v>
      </c>
      <c r="H47" s="45">
        <f t="shared" si="29"/>
        <v>0.33200000000000002</v>
      </c>
      <c r="I47" s="45">
        <f t="shared" si="29"/>
        <v>0.33100000000000002</v>
      </c>
      <c r="J47" s="45">
        <f t="shared" si="29"/>
        <v>3.4000000000000002E-2</v>
      </c>
    </row>
    <row r="48" spans="1:10" x14ac:dyDescent="0.3">
      <c r="C48" s="58" t="s">
        <v>98</v>
      </c>
      <c r="E48" s="24">
        <f xml:space="preserve"> COUNT(E20:E26)</f>
        <v>7</v>
      </c>
      <c r="F48" s="24">
        <f t="shared" ref="F48:J48" si="30" xml:space="preserve"> COUNT(F20:F26)</f>
        <v>7</v>
      </c>
      <c r="G48" s="24">
        <f t="shared" si="30"/>
        <v>7</v>
      </c>
      <c r="H48" s="24">
        <f t="shared" si="30"/>
        <v>7</v>
      </c>
      <c r="I48" s="24">
        <f t="shared" si="30"/>
        <v>7</v>
      </c>
      <c r="J48" s="24">
        <f t="shared" si="30"/>
        <v>7</v>
      </c>
    </row>
    <row r="49" spans="2:10" x14ac:dyDescent="0.3">
      <c r="C49" s="58" t="s">
        <v>80</v>
      </c>
      <c r="E49" s="71">
        <f xml:space="preserve"> _xlfn.STDEV.S(E20:E26)</f>
        <v>4.8230103225504826E-2</v>
      </c>
      <c r="F49" s="71">
        <f t="shared" ref="F49:J49" si="31" xml:space="preserve"> _xlfn.STDEV.S(F20:F26)</f>
        <v>7.5120855008065812E-2</v>
      </c>
      <c r="G49" s="71">
        <f t="shared" si="31"/>
        <v>5.1422155684472184E-2</v>
      </c>
      <c r="H49" s="71">
        <f t="shared" si="31"/>
        <v>6.5173395097780973E-2</v>
      </c>
      <c r="I49" s="71">
        <f t="shared" si="31"/>
        <v>8.3063658892270617E-2</v>
      </c>
      <c r="J49" s="71">
        <f t="shared" si="31"/>
        <v>5.3758720222862454E-2</v>
      </c>
    </row>
    <row r="50" spans="2:10" ht="15.6" x14ac:dyDescent="0.3">
      <c r="B50" s="58"/>
      <c r="C50" s="85" t="s">
        <v>141</v>
      </c>
      <c r="E50" s="71">
        <f xml:space="preserve"> E49/SQRT(E48)</f>
        <v>1.8229265548808563E-2</v>
      </c>
      <c r="F50" s="71">
        <f t="shared" ref="F50:J50" si="32" xml:space="preserve"> F49/SQRT(F48)</f>
        <v>2.839301437512616E-2</v>
      </c>
      <c r="G50" s="71">
        <f t="shared" si="32"/>
        <v>1.9435747974279965E-2</v>
      </c>
      <c r="H50" s="71">
        <f t="shared" si="32"/>
        <v>2.4633227932354937E-2</v>
      </c>
      <c r="I50" s="71">
        <f t="shared" si="32"/>
        <v>3.1395112059435272E-2</v>
      </c>
      <c r="J50" s="71">
        <f t="shared" si="32"/>
        <v>2.0318886358684694E-2</v>
      </c>
    </row>
    <row r="51" spans="2:10" ht="15.6" x14ac:dyDescent="0.35">
      <c r="C51" s="24" t="s">
        <v>155</v>
      </c>
      <c r="E51" s="45">
        <f xml:space="preserve"> _xlfn.QUARTILE.INC(E$20:E$26, 1)</f>
        <v>0.30349999999999999</v>
      </c>
      <c r="F51" s="45">
        <f t="shared" ref="F51:J51" si="33" xml:space="preserve"> _xlfn.QUARTILE.INC(F$20:F$26, 1)</f>
        <v>0.28500000000000003</v>
      </c>
      <c r="G51" s="45">
        <f t="shared" si="33"/>
        <v>-3.2500000000000001E-2</v>
      </c>
      <c r="H51" s="45">
        <f t="shared" si="33"/>
        <v>0.27600000000000002</v>
      </c>
      <c r="I51" s="45">
        <f t="shared" si="33"/>
        <v>0.29749999999999999</v>
      </c>
      <c r="J51" s="45">
        <f t="shared" si="33"/>
        <v>4.0000000000000001E-3</v>
      </c>
    </row>
    <row r="52" spans="2:10" ht="15.6" x14ac:dyDescent="0.35">
      <c r="C52" s="24" t="s">
        <v>156</v>
      </c>
      <c r="E52" s="45">
        <f xml:space="preserve"> _xlfn.QUARTILE.INC(E$20:E$26, 3)</f>
        <v>0.35499999999999998</v>
      </c>
      <c r="F52" s="45">
        <f t="shared" ref="F52:J52" si="34" xml:space="preserve"> _xlfn.QUARTILE.INC(F$20:F$26, 3)</f>
        <v>0.36849999999999999</v>
      </c>
      <c r="G52" s="45">
        <f t="shared" si="34"/>
        <v>3.9999999999999992E-3</v>
      </c>
      <c r="H52" s="45">
        <f t="shared" si="34"/>
        <v>0.3745</v>
      </c>
      <c r="I52" s="45">
        <f t="shared" si="34"/>
        <v>0.40100000000000002</v>
      </c>
      <c r="J52" s="45">
        <f t="shared" si="34"/>
        <v>5.5999999999999994E-2</v>
      </c>
    </row>
    <row r="53" spans="2:10" x14ac:dyDescent="0.3">
      <c r="C53" s="24" t="s">
        <v>92</v>
      </c>
      <c r="E53" s="45">
        <f xml:space="preserve"> MIN(E20:E26)</f>
        <v>0.29599999999999999</v>
      </c>
      <c r="F53" s="45">
        <f t="shared" ref="F53:J53" si="35" xml:space="preserve"> MIN(F20:F26)</f>
        <v>0.17699999999999999</v>
      </c>
      <c r="G53" s="45">
        <f t="shared" si="35"/>
        <v>-0.11899999999999999</v>
      </c>
      <c r="H53" s="45">
        <f t="shared" si="35"/>
        <v>0.23499999999999999</v>
      </c>
      <c r="I53" s="45">
        <f t="shared" si="35"/>
        <v>0.248</v>
      </c>
      <c r="J53" s="45">
        <f t="shared" si="35"/>
        <v>-6.7000000000000004E-2</v>
      </c>
    </row>
    <row r="54" spans="2:10" x14ac:dyDescent="0.3">
      <c r="C54" s="24" t="s">
        <v>93</v>
      </c>
      <c r="E54" s="45">
        <f xml:space="preserve"> MAX(E20:E26)</f>
        <v>0.42699999999999999</v>
      </c>
      <c r="F54" s="45">
        <f t="shared" ref="F54:J54" si="36" xml:space="preserve"> MAX(F20:F26)</f>
        <v>0.39200000000000002</v>
      </c>
      <c r="G54" s="45">
        <f t="shared" si="36"/>
        <v>4.5999999999999999E-2</v>
      </c>
      <c r="H54" s="45">
        <f t="shared" si="36"/>
        <v>0.40899999999999997</v>
      </c>
      <c r="I54" s="45">
        <f t="shared" si="36"/>
        <v>0.48299999999999998</v>
      </c>
      <c r="J54" s="45">
        <f t="shared" si="36"/>
        <v>9.5000000000000001E-2</v>
      </c>
    </row>
    <row r="55" spans="2:10" x14ac:dyDescent="0.3">
      <c r="C55" s="24" t="s">
        <v>117</v>
      </c>
      <c r="E55" s="62">
        <f xml:space="preserve"> E48 - 1</f>
        <v>6</v>
      </c>
      <c r="F55" s="62">
        <f t="shared" ref="F55:J55" si="37" xml:space="preserve"> F48 - 1</f>
        <v>6</v>
      </c>
      <c r="G55" s="62">
        <f t="shared" si="37"/>
        <v>6</v>
      </c>
      <c r="H55" s="62">
        <f t="shared" si="37"/>
        <v>6</v>
      </c>
      <c r="I55" s="62">
        <f t="shared" si="37"/>
        <v>6</v>
      </c>
      <c r="J55" s="62">
        <f t="shared" si="37"/>
        <v>6</v>
      </c>
    </row>
    <row r="56" spans="2:10" ht="15.6" x14ac:dyDescent="0.35">
      <c r="B56" s="39"/>
      <c r="C56" s="24" t="s">
        <v>118</v>
      </c>
      <c r="D56" s="39"/>
      <c r="E56" s="45">
        <f xml:space="preserve"> _xlfn.T.INV(0.975, E55)</f>
        <v>2.4469118511449688</v>
      </c>
      <c r="F56" s="45">
        <f t="shared" ref="F56:J56" si="38" xml:space="preserve"> _xlfn.T.INV(0.975, F55)</f>
        <v>2.4469118511449688</v>
      </c>
      <c r="G56" s="45">
        <f t="shared" si="38"/>
        <v>2.4469118511449688</v>
      </c>
      <c r="H56" s="45">
        <f t="shared" si="38"/>
        <v>2.4469118511449688</v>
      </c>
      <c r="I56" s="45">
        <f t="shared" si="38"/>
        <v>2.4469118511449688</v>
      </c>
      <c r="J56" s="45">
        <f t="shared" si="38"/>
        <v>2.4469118511449688</v>
      </c>
    </row>
    <row r="57" spans="2:10" ht="17.399999999999999" x14ac:dyDescent="0.35">
      <c r="B57" s="89"/>
      <c r="C57" s="24" t="s">
        <v>130</v>
      </c>
      <c r="D57" s="90"/>
      <c r="E57" s="45">
        <f xml:space="preserve"> E$46 - E$56*E$50</f>
        <v>0.29353745123380875</v>
      </c>
      <c r="F57" s="45">
        <f t="shared" ref="F57:J57" si="39" xml:space="preserve"> F$46 - F$56*F$50</f>
        <v>0.24738193949291717</v>
      </c>
      <c r="G57" s="45">
        <f t="shared" si="39"/>
        <v>-6.8843276339846757E-2</v>
      </c>
      <c r="H57" s="45">
        <f t="shared" si="39"/>
        <v>0.26501037692607965</v>
      </c>
      <c r="I57" s="45">
        <f t="shared" si="39"/>
        <v>0.27446464251945779</v>
      </c>
      <c r="J57" s="45">
        <f t="shared" si="39"/>
        <v>-2.3718523833133418E-2</v>
      </c>
    </row>
    <row r="58" spans="2:10" ht="15.6" x14ac:dyDescent="0.35">
      <c r="B58" s="39"/>
      <c r="C58" s="24" t="s">
        <v>131</v>
      </c>
      <c r="D58" s="39"/>
      <c r="E58" s="45">
        <f xml:space="preserve"> E$46 + E$56*E$50</f>
        <v>0.38274826305190551</v>
      </c>
      <c r="F58" s="45">
        <f t="shared" ref="F58:J58" si="40" xml:space="preserve"> F$46 + F$56*F$50</f>
        <v>0.38633234622136847</v>
      </c>
      <c r="G58" s="45">
        <f t="shared" si="40"/>
        <v>2.6271847768418181E-2</v>
      </c>
      <c r="H58" s="45">
        <f t="shared" si="40"/>
        <v>0.38556105164534882</v>
      </c>
      <c r="I58" s="45">
        <f t="shared" si="40"/>
        <v>0.42810678605197072</v>
      </c>
      <c r="J58" s="45">
        <f t="shared" si="40"/>
        <v>7.5718523833133419E-2</v>
      </c>
    </row>
  </sheetData>
  <mergeCells count="6">
    <mergeCell ref="E5:G5"/>
    <mergeCell ref="H5:J5"/>
    <mergeCell ref="M5:O5"/>
    <mergeCell ref="P5:R5"/>
    <mergeCell ref="E43:G43"/>
    <mergeCell ref="H43:J4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/>
  </sheetViews>
  <sheetFormatPr baseColWidth="10" defaultRowHeight="14.4" x14ac:dyDescent="0.3"/>
  <cols>
    <col min="2" max="2" width="16.44140625" customWidth="1"/>
    <col min="3" max="3" width="12" bestFit="1" customWidth="1"/>
    <col min="6" max="6" width="9.6640625" customWidth="1"/>
    <col min="7" max="7" width="9.21875" customWidth="1"/>
    <col min="8" max="8" width="7.44140625" customWidth="1"/>
    <col min="10" max="10" width="18.109375" customWidth="1"/>
    <col min="14" max="14" width="9.33203125" customWidth="1"/>
    <col min="15" max="15" width="8.21875" customWidth="1"/>
    <col min="16" max="16" width="7.6640625" customWidth="1"/>
  </cols>
  <sheetData>
    <row r="1" spans="1:12" ht="22.8" x14ac:dyDescent="0.4">
      <c r="A1" s="1" t="s">
        <v>88</v>
      </c>
    </row>
    <row r="3" spans="1:12" ht="20.399999999999999" thickBot="1" x14ac:dyDescent="0.45">
      <c r="A3" s="86" t="s">
        <v>161</v>
      </c>
      <c r="B3" s="2"/>
    </row>
    <row r="4" spans="1:12" ht="20.399999999999999" thickTop="1" x14ac:dyDescent="0.4">
      <c r="A4" s="125"/>
      <c r="B4" s="88"/>
    </row>
    <row r="5" spans="1:12" ht="20.399999999999999" thickBot="1" x14ac:dyDescent="0.5">
      <c r="B5" s="32" t="s">
        <v>163</v>
      </c>
      <c r="C5" s="32"/>
      <c r="J5" s="32" t="s">
        <v>58</v>
      </c>
      <c r="K5" s="32"/>
    </row>
    <row r="6" spans="1:12" ht="15" thickTop="1" x14ac:dyDescent="0.3">
      <c r="B6" s="110" t="s">
        <v>162</v>
      </c>
      <c r="J6" s="110" t="s">
        <v>162</v>
      </c>
    </row>
    <row r="7" spans="1:12" ht="15" thickBot="1" x14ac:dyDescent="0.35">
      <c r="B7" s="20" t="s">
        <v>90</v>
      </c>
      <c r="C7" s="20" t="s">
        <v>95</v>
      </c>
      <c r="D7" s="20" t="s">
        <v>96</v>
      </c>
      <c r="J7" s="3" t="s">
        <v>90</v>
      </c>
      <c r="K7" s="3" t="s">
        <v>95</v>
      </c>
      <c r="L7" s="3" t="s">
        <v>96</v>
      </c>
    </row>
    <row r="8" spans="1:12" x14ac:dyDescent="0.3">
      <c r="B8" s="111">
        <v>47.1</v>
      </c>
      <c r="C8" s="130">
        <v>39</v>
      </c>
      <c r="D8" s="113">
        <v>50.3</v>
      </c>
      <c r="J8" s="111">
        <v>2.67</v>
      </c>
      <c r="K8" s="112">
        <v>2.77</v>
      </c>
      <c r="L8" s="113">
        <v>3.48</v>
      </c>
    </row>
    <row r="9" spans="1:12" x14ac:dyDescent="0.3">
      <c r="B9" s="114">
        <v>50.5</v>
      </c>
      <c r="C9" s="109">
        <v>35.6</v>
      </c>
      <c r="D9" s="66">
        <v>48.2</v>
      </c>
      <c r="J9" s="114">
        <v>2.4700000000000002</v>
      </c>
      <c r="K9" s="109">
        <v>3.11</v>
      </c>
      <c r="L9" s="66">
        <v>3.68</v>
      </c>
    </row>
    <row r="10" spans="1:12" x14ac:dyDescent="0.3">
      <c r="B10" s="114">
        <v>51.6</v>
      </c>
      <c r="C10" s="109">
        <v>40.4</v>
      </c>
      <c r="D10" s="66">
        <v>45.3</v>
      </c>
      <c r="J10" s="114">
        <v>2.74</v>
      </c>
      <c r="K10" s="109">
        <v>3.19</v>
      </c>
      <c r="L10" s="66">
        <v>4.0199999999999996</v>
      </c>
    </row>
    <row r="11" spans="1:12" x14ac:dyDescent="0.3">
      <c r="B11" s="114">
        <v>52.6</v>
      </c>
      <c r="C11" s="109">
        <v>39.9</v>
      </c>
      <c r="D11" s="123">
        <v>49</v>
      </c>
      <c r="J11" s="114">
        <v>2.68</v>
      </c>
      <c r="K11" s="109">
        <v>2.31</v>
      </c>
      <c r="L11" s="66">
        <v>3.58</v>
      </c>
    </row>
    <row r="12" spans="1:12" x14ac:dyDescent="0.3">
      <c r="B12" s="114">
        <v>52.7</v>
      </c>
      <c r="C12" s="109">
        <v>36.200000000000003</v>
      </c>
      <c r="D12" s="66">
        <v>47.6</v>
      </c>
      <c r="J12" s="114">
        <v>3.39</v>
      </c>
      <c r="K12" s="109">
        <v>2.72</v>
      </c>
      <c r="L12" s="66">
        <v>3.42</v>
      </c>
    </row>
    <row r="13" spans="1:12" x14ac:dyDescent="0.3">
      <c r="B13" s="114">
        <v>56.5</v>
      </c>
      <c r="C13" s="109">
        <v>38.299999999999997</v>
      </c>
      <c r="D13" s="66">
        <v>48.8</v>
      </c>
      <c r="J13" s="114">
        <v>2.89</v>
      </c>
      <c r="K13" s="109">
        <v>3.52</v>
      </c>
      <c r="L13" s="66">
        <v>3.41</v>
      </c>
    </row>
    <row r="14" spans="1:12" x14ac:dyDescent="0.3">
      <c r="B14" s="115"/>
      <c r="C14" s="8"/>
      <c r="D14" s="66">
        <v>47.3</v>
      </c>
      <c r="J14" s="115"/>
      <c r="K14" s="8"/>
      <c r="L14" s="66">
        <v>4.3499999999999996</v>
      </c>
    </row>
    <row r="15" spans="1:12" ht="15" thickBot="1" x14ac:dyDescent="0.35">
      <c r="B15" s="116"/>
      <c r="C15" s="14"/>
      <c r="D15" s="67">
        <v>48.4</v>
      </c>
      <c r="J15" s="116"/>
      <c r="K15" s="14"/>
      <c r="L15" s="67">
        <v>3.74</v>
      </c>
    </row>
    <row r="16" spans="1:12" x14ac:dyDescent="0.3">
      <c r="B16" s="132">
        <f xml:space="preserve"> AVERAGE(B8:B15)</f>
        <v>51.833333333333336</v>
      </c>
      <c r="C16" s="132">
        <f t="shared" ref="C16:D16" si="0" xml:space="preserve"> AVERAGE(C8:C15)</f>
        <v>38.233333333333341</v>
      </c>
      <c r="D16" s="132">
        <f t="shared" si="0"/>
        <v>48.112499999999997</v>
      </c>
      <c r="E16" s="24" t="s">
        <v>94</v>
      </c>
      <c r="I16" s="24" t="s">
        <v>94</v>
      </c>
      <c r="J16" s="131">
        <f t="shared" ref="J16:L16" si="1" xml:space="preserve"> AVERAGE(J8:J15)</f>
        <v>2.8066666666666666</v>
      </c>
      <c r="K16" s="131">
        <f t="shared" si="1"/>
        <v>2.936666666666667</v>
      </c>
      <c r="L16" s="131">
        <f t="shared" si="1"/>
        <v>3.71</v>
      </c>
    </row>
    <row r="17" spans="2:16" x14ac:dyDescent="0.3">
      <c r="B17" s="132">
        <f xml:space="preserve"> _xlfn.STDEV.S(B8:B15)</f>
        <v>3.0774448275585162</v>
      </c>
      <c r="C17" s="132">
        <f t="shared" ref="C17:D17" si="2" xml:space="preserve"> _xlfn.STDEV.S(C8:C15)</f>
        <v>1.9561867668161597</v>
      </c>
      <c r="D17" s="132">
        <f t="shared" si="2"/>
        <v>1.4623244705409457</v>
      </c>
      <c r="E17" s="58" t="s">
        <v>80</v>
      </c>
      <c r="I17" s="58" t="s">
        <v>80</v>
      </c>
      <c r="J17" s="131">
        <f t="shared" ref="J17:L17" si="3" xml:space="preserve"> _xlfn.STDEV.S(J8:J15)</f>
        <v>0.31614342736591527</v>
      </c>
      <c r="K17" s="131">
        <f t="shared" si="3"/>
        <v>0.42471951528822693</v>
      </c>
      <c r="L17" s="131">
        <f t="shared" si="3"/>
        <v>0.32763219796420656</v>
      </c>
    </row>
    <row r="18" spans="2:16" ht="15.6" x14ac:dyDescent="0.35">
      <c r="B18" s="131">
        <f xml:space="preserve"> B17 / SQRT(COUNT(B8:B15))</f>
        <v>1.2563615898476221</v>
      </c>
      <c r="C18" s="131">
        <f t="shared" ref="C18:D18" si="4" xml:space="preserve"> C17 / SQRT(COUNT(C8:C15))</f>
        <v>0.79860990338072868</v>
      </c>
      <c r="D18" s="131">
        <f t="shared" si="4"/>
        <v>0.51700977470726517</v>
      </c>
      <c r="E18" s="58" t="s">
        <v>141</v>
      </c>
      <c r="I18" s="58" t="s">
        <v>141</v>
      </c>
      <c r="J18" s="131">
        <f t="shared" ref="J18:L18" si="5" xml:space="preserve"> J17 / SQRT(COUNT(J8:J15))</f>
        <v>0.12906501376352136</v>
      </c>
      <c r="K18" s="131">
        <f t="shared" si="5"/>
        <v>0.1733910160430592</v>
      </c>
      <c r="L18" s="131">
        <f t="shared" si="5"/>
        <v>0.11583547445777191</v>
      </c>
    </row>
    <row r="20" spans="2:16" ht="15" thickBot="1" x14ac:dyDescent="0.35">
      <c r="B20" s="3" t="s">
        <v>164</v>
      </c>
      <c r="C20" s="3"/>
      <c r="J20" s="3" t="s">
        <v>164</v>
      </c>
      <c r="K20" s="3"/>
    </row>
    <row r="22" spans="2:16" ht="15" thickBot="1" x14ac:dyDescent="0.35">
      <c r="B22" t="s">
        <v>165</v>
      </c>
      <c r="J22" t="s">
        <v>165</v>
      </c>
    </row>
    <row r="23" spans="2:16" x14ac:dyDescent="0.3">
      <c r="B23" s="142" t="s">
        <v>166</v>
      </c>
      <c r="C23" s="119" t="s">
        <v>167</v>
      </c>
      <c r="D23" s="119" t="s">
        <v>1</v>
      </c>
      <c r="E23" s="119" t="s">
        <v>168</v>
      </c>
      <c r="F23" s="119" t="s">
        <v>169</v>
      </c>
      <c r="J23" s="142" t="s">
        <v>166</v>
      </c>
      <c r="K23" s="119" t="s">
        <v>167</v>
      </c>
      <c r="L23" s="119" t="s">
        <v>1</v>
      </c>
      <c r="M23" s="119" t="s">
        <v>168</v>
      </c>
      <c r="N23" s="119" t="s">
        <v>169</v>
      </c>
      <c r="O23" s="24"/>
      <c r="P23" s="24"/>
    </row>
    <row r="24" spans="2:16" x14ac:dyDescent="0.3">
      <c r="B24" s="117" t="s">
        <v>90</v>
      </c>
      <c r="C24" s="133">
        <v>6</v>
      </c>
      <c r="D24" s="102">
        <v>311</v>
      </c>
      <c r="E24" s="134">
        <v>51.833333333333336</v>
      </c>
      <c r="F24" s="102">
        <v>9.4706666666666663</v>
      </c>
      <c r="G24" s="24"/>
      <c r="H24" s="24"/>
      <c r="J24" s="117" t="s">
        <v>90</v>
      </c>
      <c r="K24" s="133">
        <v>6</v>
      </c>
      <c r="L24" s="133">
        <v>16.84</v>
      </c>
      <c r="M24" s="102">
        <v>2.8066666666666666</v>
      </c>
      <c r="N24" s="102">
        <v>9.9946666666667738E-2</v>
      </c>
      <c r="O24" s="24"/>
      <c r="P24" s="24"/>
    </row>
    <row r="25" spans="2:16" x14ac:dyDescent="0.3">
      <c r="B25" s="117" t="s">
        <v>95</v>
      </c>
      <c r="C25" s="133">
        <v>6</v>
      </c>
      <c r="D25" s="133">
        <v>229.40000000000003</v>
      </c>
      <c r="E25" s="134">
        <v>38.233333333333341</v>
      </c>
      <c r="F25" s="102">
        <v>3.82666666666666</v>
      </c>
      <c r="G25" s="24"/>
      <c r="H25" s="24"/>
      <c r="J25" s="117" t="s">
        <v>95</v>
      </c>
      <c r="K25" s="133">
        <v>6</v>
      </c>
      <c r="L25" s="133">
        <v>17.62</v>
      </c>
      <c r="M25" s="102">
        <v>2.936666666666667</v>
      </c>
      <c r="N25" s="102">
        <v>0.18038666666666642</v>
      </c>
      <c r="O25" s="24"/>
      <c r="P25" s="24"/>
    </row>
    <row r="26" spans="2:16" ht="15" thickBot="1" x14ac:dyDescent="0.35">
      <c r="B26" s="118" t="s">
        <v>96</v>
      </c>
      <c r="C26" s="135">
        <v>8</v>
      </c>
      <c r="D26" s="135">
        <v>384.9</v>
      </c>
      <c r="E26" s="136">
        <v>48.112499999999997</v>
      </c>
      <c r="F26" s="137">
        <v>2.1383928571428572</v>
      </c>
      <c r="G26" s="24"/>
      <c r="H26" s="24"/>
      <c r="J26" s="118" t="s">
        <v>96</v>
      </c>
      <c r="K26" s="135">
        <v>8</v>
      </c>
      <c r="L26" s="135">
        <v>29.68</v>
      </c>
      <c r="M26" s="137">
        <v>3.71</v>
      </c>
      <c r="N26" s="137">
        <v>0.10734285714285705</v>
      </c>
      <c r="O26" s="24"/>
      <c r="P26" s="24"/>
    </row>
    <row r="27" spans="2:16" x14ac:dyDescent="0.3">
      <c r="C27" s="24"/>
      <c r="D27" s="24"/>
      <c r="E27" s="24"/>
      <c r="F27" s="24"/>
      <c r="G27" s="24"/>
      <c r="H27" s="24"/>
      <c r="K27" s="24"/>
      <c r="L27" s="24"/>
      <c r="M27" s="24"/>
      <c r="N27" s="24"/>
      <c r="O27" s="24"/>
      <c r="P27" s="24"/>
    </row>
    <row r="28" spans="2:16" x14ac:dyDescent="0.3">
      <c r="C28" s="24"/>
      <c r="D28" s="24"/>
      <c r="E28" s="24"/>
      <c r="F28" s="24"/>
      <c r="G28" s="24"/>
      <c r="H28" s="24"/>
      <c r="K28" s="24"/>
      <c r="L28" s="24"/>
      <c r="M28" s="24"/>
      <c r="N28" s="24"/>
      <c r="O28" s="24"/>
      <c r="P28" s="24"/>
    </row>
    <row r="29" spans="2:16" ht="15" thickBot="1" x14ac:dyDescent="0.35">
      <c r="B29" t="s">
        <v>170</v>
      </c>
      <c r="C29" s="24"/>
      <c r="D29" s="24"/>
      <c r="E29" s="24"/>
      <c r="F29" s="24"/>
      <c r="G29" s="24"/>
      <c r="H29" s="24"/>
      <c r="J29" t="s">
        <v>170</v>
      </c>
      <c r="K29" s="24"/>
      <c r="L29" s="24"/>
      <c r="M29" s="24"/>
      <c r="N29" s="24"/>
      <c r="O29" s="24"/>
      <c r="P29" s="24"/>
    </row>
    <row r="30" spans="2:16" x14ac:dyDescent="0.3">
      <c r="B30" s="119" t="s">
        <v>171</v>
      </c>
      <c r="C30" s="119" t="s">
        <v>172</v>
      </c>
      <c r="D30" s="119" t="s">
        <v>173</v>
      </c>
      <c r="E30" s="119" t="s">
        <v>174</v>
      </c>
      <c r="F30" s="119" t="s">
        <v>72</v>
      </c>
      <c r="G30" s="119" t="s">
        <v>175</v>
      </c>
      <c r="H30" s="119" t="s">
        <v>176</v>
      </c>
      <c r="J30" s="119" t="s">
        <v>171</v>
      </c>
      <c r="K30" s="119" t="s">
        <v>172</v>
      </c>
      <c r="L30" s="119" t="s">
        <v>173</v>
      </c>
      <c r="M30" s="119" t="s">
        <v>174</v>
      </c>
      <c r="N30" s="119" t="s">
        <v>72</v>
      </c>
      <c r="O30" s="119" t="s">
        <v>175</v>
      </c>
      <c r="P30" s="119" t="s">
        <v>176</v>
      </c>
    </row>
    <row r="31" spans="2:16" x14ac:dyDescent="0.3">
      <c r="B31" s="117" t="s">
        <v>177</v>
      </c>
      <c r="C31" s="138">
        <v>600.39008333333334</v>
      </c>
      <c r="D31" s="133">
        <v>2</v>
      </c>
      <c r="E31" s="138">
        <v>300.19504166666667</v>
      </c>
      <c r="F31" s="134">
        <v>62.651643281345144</v>
      </c>
      <c r="G31" s="139">
        <v>1.433801145367674E-8</v>
      </c>
      <c r="H31" s="134">
        <v>3.5915305684750827</v>
      </c>
      <c r="J31" s="117" t="s">
        <v>177</v>
      </c>
      <c r="K31" s="102">
        <v>3.4241533333333329</v>
      </c>
      <c r="L31" s="133">
        <v>2</v>
      </c>
      <c r="M31" s="102">
        <v>1.7120766666666665</v>
      </c>
      <c r="N31" s="134">
        <v>13.518068801089923</v>
      </c>
      <c r="O31" s="139">
        <v>3.0650492743476666E-4</v>
      </c>
      <c r="P31" s="134">
        <v>3.5915305684750827</v>
      </c>
    </row>
    <row r="32" spans="2:16" x14ac:dyDescent="0.3">
      <c r="B32" s="117" t="s">
        <v>178</v>
      </c>
      <c r="C32" s="138">
        <v>81.455416666666636</v>
      </c>
      <c r="D32" s="133">
        <v>17</v>
      </c>
      <c r="E32" s="102">
        <v>4.7914950980392135</v>
      </c>
      <c r="F32" s="133"/>
      <c r="G32" s="133"/>
      <c r="H32" s="133"/>
      <c r="J32" s="117" t="s">
        <v>308</v>
      </c>
      <c r="K32" s="102">
        <v>2.1530666666666658</v>
      </c>
      <c r="L32" s="133">
        <v>17</v>
      </c>
      <c r="M32" s="102">
        <v>0.1266509803921568</v>
      </c>
      <c r="N32" s="102"/>
      <c r="O32" s="133"/>
      <c r="P32" s="133"/>
    </row>
    <row r="33" spans="2:16" x14ac:dyDescent="0.3">
      <c r="B33" s="117"/>
      <c r="C33" s="138"/>
      <c r="D33" s="133"/>
      <c r="E33" s="133"/>
      <c r="F33" s="133"/>
      <c r="G33" s="133"/>
      <c r="H33" s="133"/>
      <c r="J33" s="117"/>
      <c r="K33" s="102"/>
      <c r="L33" s="133"/>
      <c r="M33" s="133"/>
      <c r="N33" s="133"/>
      <c r="O33" s="133"/>
      <c r="P33" s="133"/>
    </row>
    <row r="34" spans="2:16" ht="15" thickBot="1" x14ac:dyDescent="0.35">
      <c r="B34" s="118" t="s">
        <v>179</v>
      </c>
      <c r="C34" s="140">
        <v>681.84550000000002</v>
      </c>
      <c r="D34" s="135">
        <v>19</v>
      </c>
      <c r="E34" s="135"/>
      <c r="F34" s="135"/>
      <c r="G34" s="135"/>
      <c r="H34" s="135"/>
      <c r="J34" s="118" t="s">
        <v>179</v>
      </c>
      <c r="K34" s="137">
        <v>5.5772199999999987</v>
      </c>
      <c r="L34" s="135">
        <v>19</v>
      </c>
      <c r="M34" s="135"/>
      <c r="N34" s="135"/>
      <c r="O34" s="135"/>
      <c r="P34" s="135"/>
    </row>
    <row r="37" spans="2:16" ht="18" thickBot="1" x14ac:dyDescent="0.4">
      <c r="B37" s="32" t="s">
        <v>180</v>
      </c>
      <c r="C37" s="32"/>
      <c r="J37" s="32" t="s">
        <v>180</v>
      </c>
      <c r="K37" s="32"/>
    </row>
    <row r="38" spans="2:16" ht="15.6" thickTop="1" thickBot="1" x14ac:dyDescent="0.35">
      <c r="B38" s="3" t="s">
        <v>181</v>
      </c>
      <c r="C38" s="34" t="s">
        <v>175</v>
      </c>
      <c r="J38" s="3" t="s">
        <v>181</v>
      </c>
      <c r="K38" s="34" t="s">
        <v>175</v>
      </c>
    </row>
    <row r="39" spans="2:16" x14ac:dyDescent="0.3">
      <c r="B39" t="s">
        <v>114</v>
      </c>
      <c r="C39" s="161">
        <f xml:space="preserve"> _xlfn.T.TEST(B$8:B$13, C$8:C$13, 2, 2)</f>
        <v>3.6170807689732626E-6</v>
      </c>
      <c r="J39" t="s">
        <v>114</v>
      </c>
      <c r="K39" s="45">
        <f xml:space="preserve"> _xlfn.T.TEST(J$8:J$13, K$8:K$13, 2, 2)</f>
        <v>0.56094255272368909</v>
      </c>
    </row>
    <row r="40" spans="2:16" x14ac:dyDescent="0.3">
      <c r="B40" t="s">
        <v>182</v>
      </c>
      <c r="C40" s="71">
        <f xml:space="preserve"> _xlfn.T.TEST(B$8:B$13,D$8:D$15, 2, 2)</f>
        <v>1.0599752392630033E-2</v>
      </c>
      <c r="J40" t="s">
        <v>182</v>
      </c>
      <c r="K40" s="141">
        <f xml:space="preserve"> _xlfn.T.TEST(J$8:J$13,L$8:L$15, 2, 2)</f>
        <v>2.2927443419295393E-4</v>
      </c>
    </row>
    <row r="41" spans="2:16" x14ac:dyDescent="0.3">
      <c r="B41" t="s">
        <v>183</v>
      </c>
      <c r="C41" s="161">
        <f xml:space="preserve"> _xlfn.T.TEST(C$8:C$13, D$8:D$15, 2, 2)</f>
        <v>1.4714713583192712E-7</v>
      </c>
      <c r="J41" t="s">
        <v>183</v>
      </c>
      <c r="K41" s="71">
        <f xml:space="preserve"> _xlfn.T.TEST(K$8:K$13, L$8:L$15, 2, 2)</f>
        <v>2.2779249565141177E-3</v>
      </c>
    </row>
    <row r="42" spans="2:16" x14ac:dyDescent="0.3">
      <c r="C42" s="24"/>
      <c r="K42" s="24"/>
    </row>
    <row r="43" spans="2:16" ht="15" thickBot="1" x14ac:dyDescent="0.35">
      <c r="B43" s="3" t="s">
        <v>267</v>
      </c>
      <c r="C43" s="34" t="s">
        <v>175</v>
      </c>
      <c r="J43" s="3" t="s">
        <v>267</v>
      </c>
      <c r="K43" s="34" t="s">
        <v>175</v>
      </c>
    </row>
    <row r="44" spans="2:16" x14ac:dyDescent="0.3">
      <c r="B44" t="s">
        <v>114</v>
      </c>
      <c r="C44" s="161">
        <f xml:space="preserve"> 1 - (1 - C39)^3</f>
        <v>1.0851203057216097E-5</v>
      </c>
      <c r="J44" t="s">
        <v>114</v>
      </c>
      <c r="K44" s="45">
        <f t="shared" ref="K44:K46" si="6" xml:space="preserve"> 1 - (1 - K39)^3</f>
        <v>0.91536226276384702</v>
      </c>
    </row>
    <row r="45" spans="2:16" x14ac:dyDescent="0.3">
      <c r="B45" t="s">
        <v>182</v>
      </c>
      <c r="C45" s="45">
        <f t="shared" ref="C45:C46" si="7" xml:space="preserve"> 1 - (1 - C40)^3</f>
        <v>3.1463383858073235E-2</v>
      </c>
      <c r="J45" t="s">
        <v>182</v>
      </c>
      <c r="K45" s="71">
        <f t="shared" si="6"/>
        <v>6.8766561433253326E-4</v>
      </c>
    </row>
    <row r="46" spans="2:16" x14ac:dyDescent="0.3">
      <c r="B46" t="s">
        <v>183</v>
      </c>
      <c r="C46" s="161">
        <f t="shared" si="7"/>
        <v>4.4144134248025324E-7</v>
      </c>
      <c r="J46" t="s">
        <v>183</v>
      </c>
      <c r="K46" s="71">
        <f t="shared" si="6"/>
        <v>6.8182198632406044E-3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0"/>
  <sheetViews>
    <sheetView workbookViewId="0"/>
  </sheetViews>
  <sheetFormatPr baseColWidth="10" defaultRowHeight="14.4" x14ac:dyDescent="0.3"/>
  <cols>
    <col min="2" max="2" width="8.44140625" style="24" customWidth="1"/>
    <col min="3" max="3" width="9.33203125" style="24" customWidth="1"/>
    <col min="4" max="4" width="9.109375" style="24" customWidth="1"/>
    <col min="5" max="5" width="10.5546875" style="24" customWidth="1"/>
    <col min="6" max="6" width="8.33203125" style="24" customWidth="1"/>
    <col min="7" max="7" width="11.5546875" style="24"/>
    <col min="8" max="8" width="9.5546875" style="24" customWidth="1"/>
    <col min="14" max="14" width="8.77734375" customWidth="1"/>
    <col min="15" max="15" width="7" customWidth="1"/>
    <col min="16" max="16" width="6.77734375" customWidth="1"/>
    <col min="17" max="17" width="8.5546875" customWidth="1"/>
    <col min="22" max="22" width="8.88671875" customWidth="1"/>
    <col min="23" max="23" width="8.33203125" customWidth="1"/>
    <col min="24" max="24" width="6.44140625" customWidth="1"/>
    <col min="30" max="30" width="8" customWidth="1"/>
    <col min="31" max="31" width="7.77734375" customWidth="1"/>
    <col min="32" max="32" width="6.109375" customWidth="1"/>
    <col min="33" max="33" width="9.88671875" customWidth="1"/>
    <col min="35" max="35" width="12" customWidth="1"/>
    <col min="36" max="36" width="8.88671875" customWidth="1"/>
    <col min="38" max="38" width="8.6640625" customWidth="1"/>
    <col min="39" max="39" width="7.44140625" customWidth="1"/>
    <col min="40" max="40" width="7.21875" customWidth="1"/>
    <col min="41" max="41" width="9.5546875" customWidth="1"/>
    <col min="43" max="43" width="11.21875" customWidth="1"/>
    <col min="45" max="45" width="11.21875" customWidth="1"/>
    <col min="46" max="46" width="8.33203125" customWidth="1"/>
    <col min="47" max="47" width="8.109375" customWidth="1"/>
    <col min="48" max="48" width="6.77734375" customWidth="1"/>
  </cols>
  <sheetData>
    <row r="1" spans="1:45" ht="22.8" x14ac:dyDescent="0.4">
      <c r="A1" s="1" t="s">
        <v>250</v>
      </c>
    </row>
    <row r="4" spans="1:45" ht="18" thickBot="1" x14ac:dyDescent="0.4">
      <c r="B4" s="143" t="s">
        <v>109</v>
      </c>
      <c r="C4" s="143" t="s">
        <v>100</v>
      </c>
      <c r="D4" s="143" t="s">
        <v>184</v>
      </c>
      <c r="E4" s="143" t="s">
        <v>254</v>
      </c>
      <c r="F4" s="143" t="s">
        <v>185</v>
      </c>
      <c r="G4" s="143" t="s">
        <v>186</v>
      </c>
      <c r="H4" s="143" t="s">
        <v>187</v>
      </c>
      <c r="J4" s="151" t="s">
        <v>184</v>
      </c>
      <c r="R4" s="154" t="s">
        <v>254</v>
      </c>
      <c r="Z4" s="151" t="s">
        <v>185</v>
      </c>
      <c r="AH4" s="154" t="s">
        <v>257</v>
      </c>
      <c r="AP4" s="154" t="s">
        <v>260</v>
      </c>
      <c r="AQ4" s="32"/>
    </row>
    <row r="5" spans="1:45" ht="17.399999999999999" thickTop="1" thickBot="1" x14ac:dyDescent="0.35">
      <c r="B5" s="144"/>
      <c r="C5" s="144"/>
      <c r="D5" s="144" t="s">
        <v>251</v>
      </c>
      <c r="E5" s="144" t="s">
        <v>65</v>
      </c>
      <c r="F5" s="144"/>
      <c r="G5" s="144" t="s">
        <v>78</v>
      </c>
      <c r="H5" s="144" t="s">
        <v>255</v>
      </c>
      <c r="J5" s="145" t="s">
        <v>189</v>
      </c>
      <c r="K5" s="145" t="s">
        <v>212</v>
      </c>
      <c r="L5" s="145" t="s">
        <v>231</v>
      </c>
      <c r="M5" s="145" t="s">
        <v>243</v>
      </c>
      <c r="R5" s="145" t="s">
        <v>189</v>
      </c>
      <c r="S5" s="145" t="s">
        <v>212</v>
      </c>
      <c r="T5" s="145" t="s">
        <v>231</v>
      </c>
      <c r="U5" s="145" t="s">
        <v>243</v>
      </c>
      <c r="Z5" s="146" t="s">
        <v>189</v>
      </c>
      <c r="AA5" s="146" t="s">
        <v>212</v>
      </c>
      <c r="AB5" s="146" t="s">
        <v>231</v>
      </c>
      <c r="AC5" s="146" t="s">
        <v>243</v>
      </c>
      <c r="AH5" s="146" t="s">
        <v>189</v>
      </c>
      <c r="AI5" s="146" t="s">
        <v>212</v>
      </c>
      <c r="AJ5" s="146" t="s">
        <v>231</v>
      </c>
      <c r="AK5" s="146" t="s">
        <v>243</v>
      </c>
      <c r="AP5" s="146" t="s">
        <v>189</v>
      </c>
      <c r="AQ5" s="146" t="s">
        <v>212</v>
      </c>
      <c r="AR5" s="146" t="s">
        <v>231</v>
      </c>
      <c r="AS5" s="146" t="s">
        <v>243</v>
      </c>
    </row>
    <row r="6" spans="1:45" x14ac:dyDescent="0.3">
      <c r="B6" s="56" t="s">
        <v>188</v>
      </c>
      <c r="C6" s="56" t="s">
        <v>189</v>
      </c>
      <c r="D6" s="56">
        <v>24.8</v>
      </c>
      <c r="E6" s="56">
        <v>20.100000000000001</v>
      </c>
      <c r="F6" s="56">
        <v>8</v>
      </c>
      <c r="G6" s="56">
        <v>1840</v>
      </c>
      <c r="H6" s="56">
        <v>20</v>
      </c>
      <c r="J6" s="111">
        <v>24.8</v>
      </c>
      <c r="K6" s="112">
        <v>24.4</v>
      </c>
      <c r="L6" s="112">
        <v>22.3</v>
      </c>
      <c r="M6" s="113">
        <v>21.9</v>
      </c>
      <c r="R6" s="111">
        <v>20.100000000000001</v>
      </c>
      <c r="S6" s="112">
        <v>18.5</v>
      </c>
      <c r="T6" s="112">
        <v>6.5</v>
      </c>
      <c r="U6" s="113">
        <v>10.4</v>
      </c>
      <c r="Z6" s="111">
        <v>8</v>
      </c>
      <c r="AA6" s="112">
        <v>5</v>
      </c>
      <c r="AB6" s="112">
        <v>9</v>
      </c>
      <c r="AC6" s="113">
        <v>7</v>
      </c>
      <c r="AH6" s="111">
        <v>1840</v>
      </c>
      <c r="AI6" s="112">
        <v>1440</v>
      </c>
      <c r="AJ6" s="112">
        <v>1600</v>
      </c>
      <c r="AK6" s="113">
        <v>2320</v>
      </c>
      <c r="AP6" s="111">
        <v>20</v>
      </c>
      <c r="AQ6" s="112">
        <v>50</v>
      </c>
      <c r="AR6" s="112">
        <v>44</v>
      </c>
      <c r="AS6" s="113">
        <v>22</v>
      </c>
    </row>
    <row r="7" spans="1:45" x14ac:dyDescent="0.3">
      <c r="B7" s="56" t="s">
        <v>190</v>
      </c>
      <c r="C7" s="56" t="s">
        <v>189</v>
      </c>
      <c r="D7" s="56">
        <v>29.4</v>
      </c>
      <c r="E7" s="56">
        <v>28.6</v>
      </c>
      <c r="F7" s="56">
        <v>7</v>
      </c>
      <c r="G7" s="56">
        <v>1520</v>
      </c>
      <c r="H7" s="56">
        <v>30</v>
      </c>
      <c r="J7" s="114">
        <v>29.4</v>
      </c>
      <c r="K7" s="109">
        <v>22.1</v>
      </c>
      <c r="L7" s="109">
        <v>30.3</v>
      </c>
      <c r="M7" s="66">
        <v>23.1</v>
      </c>
      <c r="R7" s="114">
        <v>28.6</v>
      </c>
      <c r="S7" s="109">
        <v>8.4</v>
      </c>
      <c r="T7" s="109">
        <v>19.3</v>
      </c>
      <c r="U7" s="66">
        <v>15.8</v>
      </c>
      <c r="Z7" s="114">
        <v>7</v>
      </c>
      <c r="AA7" s="109">
        <v>7</v>
      </c>
      <c r="AB7" s="109">
        <v>7</v>
      </c>
      <c r="AC7" s="66">
        <v>10</v>
      </c>
      <c r="AH7" s="114">
        <v>1520</v>
      </c>
      <c r="AI7" s="109">
        <v>1760</v>
      </c>
      <c r="AJ7" s="109">
        <v>1600</v>
      </c>
      <c r="AK7" s="66">
        <v>1440</v>
      </c>
      <c r="AP7" s="114">
        <v>30</v>
      </c>
      <c r="AQ7" s="39"/>
      <c r="AR7" s="109">
        <v>27</v>
      </c>
      <c r="AS7" s="66">
        <v>20</v>
      </c>
    </row>
    <row r="8" spans="1:45" x14ac:dyDescent="0.3">
      <c r="B8" s="56" t="s">
        <v>191</v>
      </c>
      <c r="C8" s="56" t="s">
        <v>189</v>
      </c>
      <c r="D8" s="56">
        <v>23.8</v>
      </c>
      <c r="E8" s="56">
        <v>16.7</v>
      </c>
      <c r="F8" s="56">
        <v>4</v>
      </c>
      <c r="G8" s="56">
        <v>1520</v>
      </c>
      <c r="H8" s="56">
        <v>10</v>
      </c>
      <c r="J8" s="114">
        <v>23.8</v>
      </c>
      <c r="K8" s="109">
        <v>23.1</v>
      </c>
      <c r="L8" s="109">
        <v>29.3</v>
      </c>
      <c r="M8" s="66">
        <v>25.4</v>
      </c>
      <c r="R8" s="114">
        <v>16.7</v>
      </c>
      <c r="S8" s="109">
        <v>9.1999999999999993</v>
      </c>
      <c r="T8" s="109">
        <v>26.3</v>
      </c>
      <c r="U8" s="66">
        <v>22.6</v>
      </c>
      <c r="Z8" s="114">
        <v>4</v>
      </c>
      <c r="AA8" s="109">
        <v>3</v>
      </c>
      <c r="AB8" s="109">
        <v>8</v>
      </c>
      <c r="AC8" s="66">
        <v>7</v>
      </c>
      <c r="AH8" s="114">
        <v>1520</v>
      </c>
      <c r="AI8" s="109">
        <v>1280</v>
      </c>
      <c r="AJ8" s="109">
        <v>2080</v>
      </c>
      <c r="AK8" s="66">
        <v>1760</v>
      </c>
      <c r="AP8" s="114">
        <v>10</v>
      </c>
      <c r="AQ8" s="109">
        <v>100</v>
      </c>
      <c r="AR8" s="109">
        <v>30</v>
      </c>
      <c r="AS8" s="66">
        <v>21</v>
      </c>
    </row>
    <row r="9" spans="1:45" x14ac:dyDescent="0.3">
      <c r="B9" s="56" t="s">
        <v>192</v>
      </c>
      <c r="C9" s="56" t="s">
        <v>189</v>
      </c>
      <c r="D9" s="56">
        <v>27.1</v>
      </c>
      <c r="E9" s="56">
        <v>17.600000000000001</v>
      </c>
      <c r="F9" s="56">
        <v>5</v>
      </c>
      <c r="G9" s="56">
        <v>1600</v>
      </c>
      <c r="H9" s="56">
        <v>23</v>
      </c>
      <c r="J9" s="114">
        <v>27.1</v>
      </c>
      <c r="K9" s="109">
        <v>23.9</v>
      </c>
      <c r="L9" s="109">
        <v>23.3</v>
      </c>
      <c r="M9" s="66">
        <v>21.5</v>
      </c>
      <c r="R9" s="114">
        <v>17.600000000000001</v>
      </c>
      <c r="S9" s="109">
        <v>16</v>
      </c>
      <c r="T9" s="109">
        <v>10.3</v>
      </c>
      <c r="U9" s="66">
        <v>14.4</v>
      </c>
      <c r="Z9" s="114">
        <v>5</v>
      </c>
      <c r="AA9" s="109">
        <v>5</v>
      </c>
      <c r="AB9" s="109">
        <v>8</v>
      </c>
      <c r="AC9" s="153"/>
      <c r="AH9" s="114">
        <v>1600</v>
      </c>
      <c r="AI9" s="109">
        <v>1520</v>
      </c>
      <c r="AJ9" s="109">
        <v>1760</v>
      </c>
      <c r="AK9" s="153"/>
      <c r="AP9" s="114">
        <v>23</v>
      </c>
      <c r="AQ9" s="109">
        <v>30</v>
      </c>
      <c r="AR9" s="109">
        <v>34</v>
      </c>
      <c r="AS9" s="66">
        <v>20</v>
      </c>
    </row>
    <row r="10" spans="1:45" x14ac:dyDescent="0.3">
      <c r="B10" s="56" t="s">
        <v>193</v>
      </c>
      <c r="C10" s="56" t="s">
        <v>189</v>
      </c>
      <c r="D10" s="56">
        <v>26.6</v>
      </c>
      <c r="E10" s="56">
        <v>35.1</v>
      </c>
      <c r="F10" s="56">
        <v>6</v>
      </c>
      <c r="G10" s="56">
        <v>1520</v>
      </c>
      <c r="H10" s="56">
        <v>25</v>
      </c>
      <c r="J10" s="114">
        <v>26.6</v>
      </c>
      <c r="K10" s="109">
        <v>21.7</v>
      </c>
      <c r="L10" s="109">
        <v>23.6</v>
      </c>
      <c r="M10" s="66">
        <v>27.1</v>
      </c>
      <c r="R10" s="114">
        <v>35.1</v>
      </c>
      <c r="S10" s="109">
        <v>8.8000000000000007</v>
      </c>
      <c r="T10" s="109">
        <v>10.199999999999999</v>
      </c>
      <c r="U10" s="66">
        <v>25.9</v>
      </c>
      <c r="Z10" s="114">
        <v>6</v>
      </c>
      <c r="AA10" s="109">
        <v>7</v>
      </c>
      <c r="AB10" s="109">
        <v>8</v>
      </c>
      <c r="AC10" s="66">
        <v>10</v>
      </c>
      <c r="AH10" s="114">
        <v>1520</v>
      </c>
      <c r="AI10" s="109">
        <v>1440</v>
      </c>
      <c r="AJ10" s="109">
        <v>1600</v>
      </c>
      <c r="AK10" s="66">
        <v>1520</v>
      </c>
      <c r="AP10" s="114">
        <v>25</v>
      </c>
      <c r="AQ10" s="109">
        <v>12</v>
      </c>
      <c r="AR10" s="109">
        <v>37</v>
      </c>
      <c r="AS10" s="66">
        <v>22</v>
      </c>
    </row>
    <row r="11" spans="1:45" x14ac:dyDescent="0.3">
      <c r="B11" s="56" t="s">
        <v>194</v>
      </c>
      <c r="C11" s="56" t="s">
        <v>189</v>
      </c>
      <c r="D11" s="56">
        <v>23.7</v>
      </c>
      <c r="E11" s="56">
        <v>18.3</v>
      </c>
      <c r="F11" s="56">
        <v>5</v>
      </c>
      <c r="G11" s="56">
        <v>1040</v>
      </c>
      <c r="J11" s="114">
        <v>23.7</v>
      </c>
      <c r="K11" s="109">
        <v>25.8</v>
      </c>
      <c r="L11" s="109">
        <v>21.5</v>
      </c>
      <c r="M11" s="66">
        <v>20.3</v>
      </c>
      <c r="R11" s="114">
        <v>18.3</v>
      </c>
      <c r="S11" s="109">
        <v>19.600000000000001</v>
      </c>
      <c r="T11" s="109">
        <v>8.3000000000000007</v>
      </c>
      <c r="U11" s="66">
        <v>9.1</v>
      </c>
      <c r="Z11" s="114">
        <v>5</v>
      </c>
      <c r="AA11" s="109">
        <v>5</v>
      </c>
      <c r="AB11" s="109">
        <v>9.5</v>
      </c>
      <c r="AC11" s="66">
        <v>8</v>
      </c>
      <c r="AH11" s="114">
        <v>1040</v>
      </c>
      <c r="AI11" s="109">
        <v>1280</v>
      </c>
      <c r="AJ11" s="109">
        <v>1200</v>
      </c>
      <c r="AK11" s="66">
        <v>1600</v>
      </c>
      <c r="AP11" s="156"/>
      <c r="AQ11" s="109">
        <v>29</v>
      </c>
      <c r="AR11" s="109">
        <v>43</v>
      </c>
      <c r="AS11" s="66">
        <v>30</v>
      </c>
    </row>
    <row r="12" spans="1:45" x14ac:dyDescent="0.3">
      <c r="B12" s="56" t="s">
        <v>189</v>
      </c>
      <c r="C12" s="56" t="s">
        <v>189</v>
      </c>
      <c r="D12" s="56">
        <v>26.6</v>
      </c>
      <c r="E12" s="56">
        <v>23.9</v>
      </c>
      <c r="F12" s="56">
        <v>7</v>
      </c>
      <c r="G12" s="56">
        <v>800</v>
      </c>
      <c r="H12" s="56">
        <v>40</v>
      </c>
      <c r="J12" s="114">
        <v>26.6</v>
      </c>
      <c r="K12" s="109">
        <v>28.8</v>
      </c>
      <c r="L12" s="109">
        <v>24.6</v>
      </c>
      <c r="M12" s="66">
        <v>25.9</v>
      </c>
      <c r="R12" s="114">
        <v>23.9</v>
      </c>
      <c r="S12" s="109">
        <v>20.3</v>
      </c>
      <c r="T12" s="109">
        <v>8.6</v>
      </c>
      <c r="U12" s="66">
        <v>23.4</v>
      </c>
      <c r="Z12" s="114">
        <v>7</v>
      </c>
      <c r="AA12" s="109">
        <v>6</v>
      </c>
      <c r="AB12" s="109">
        <v>9</v>
      </c>
      <c r="AC12" s="66">
        <v>8</v>
      </c>
      <c r="AH12" s="114">
        <v>800</v>
      </c>
      <c r="AI12" s="109">
        <v>1920</v>
      </c>
      <c r="AJ12" s="109">
        <v>1440</v>
      </c>
      <c r="AK12" s="66">
        <v>2240</v>
      </c>
      <c r="AP12" s="114">
        <v>40</v>
      </c>
      <c r="AQ12" s="39"/>
      <c r="AR12" s="109">
        <v>60</v>
      </c>
      <c r="AS12" s="66">
        <v>10</v>
      </c>
    </row>
    <row r="13" spans="1:45" x14ac:dyDescent="0.3">
      <c r="B13" s="56" t="s">
        <v>195</v>
      </c>
      <c r="C13" s="56" t="s">
        <v>189</v>
      </c>
      <c r="D13" s="56">
        <v>23.4</v>
      </c>
      <c r="E13" s="56">
        <v>10.1</v>
      </c>
      <c r="F13" s="56">
        <v>5</v>
      </c>
      <c r="G13" s="56">
        <v>1520</v>
      </c>
      <c r="H13" s="56">
        <v>62</v>
      </c>
      <c r="J13" s="114">
        <v>23.4</v>
      </c>
      <c r="K13" s="109">
        <v>28.2</v>
      </c>
      <c r="L13" s="109">
        <v>23.9</v>
      </c>
      <c r="M13" s="66">
        <v>23.3</v>
      </c>
      <c r="R13" s="114">
        <v>10.1</v>
      </c>
      <c r="S13" s="109">
        <v>19.5</v>
      </c>
      <c r="T13" s="109">
        <v>13.3</v>
      </c>
      <c r="U13" s="66">
        <v>15.9</v>
      </c>
      <c r="Z13" s="114">
        <v>5</v>
      </c>
      <c r="AA13" s="109">
        <v>9</v>
      </c>
      <c r="AB13" s="109">
        <v>7</v>
      </c>
      <c r="AC13" s="66">
        <v>5</v>
      </c>
      <c r="AH13" s="114">
        <v>1520</v>
      </c>
      <c r="AI13" s="109">
        <v>1520</v>
      </c>
      <c r="AJ13" s="109">
        <v>1520</v>
      </c>
      <c r="AK13" s="66">
        <v>1680</v>
      </c>
      <c r="AP13" s="114">
        <v>62</v>
      </c>
      <c r="AQ13" s="109">
        <v>45</v>
      </c>
      <c r="AR13" s="109">
        <v>40</v>
      </c>
      <c r="AS13" s="66">
        <v>24</v>
      </c>
    </row>
    <row r="14" spans="1:45" x14ac:dyDescent="0.3">
      <c r="B14" s="56" t="s">
        <v>196</v>
      </c>
      <c r="C14" s="56" t="s">
        <v>189</v>
      </c>
      <c r="D14" s="56">
        <v>24.9</v>
      </c>
      <c r="E14" s="56">
        <v>13.9</v>
      </c>
      <c r="F14" s="56">
        <v>6.5</v>
      </c>
      <c r="G14" s="56">
        <v>1080</v>
      </c>
      <c r="H14" s="56">
        <v>20</v>
      </c>
      <c r="J14" s="114">
        <v>24.9</v>
      </c>
      <c r="K14" s="109">
        <v>24.6</v>
      </c>
      <c r="L14" s="109">
        <v>25.1</v>
      </c>
      <c r="M14" s="28"/>
      <c r="R14" s="114">
        <v>13.9</v>
      </c>
      <c r="S14" s="109">
        <v>13.7</v>
      </c>
      <c r="T14" s="109">
        <v>19.2</v>
      </c>
      <c r="U14" s="28"/>
      <c r="Z14" s="114">
        <v>6.5</v>
      </c>
      <c r="AA14" s="109">
        <v>7</v>
      </c>
      <c r="AB14" s="109">
        <v>7</v>
      </c>
      <c r="AC14" s="28"/>
      <c r="AH14" s="114">
        <v>1080</v>
      </c>
      <c r="AI14" s="109">
        <v>1680</v>
      </c>
      <c r="AJ14" s="109">
        <v>1840</v>
      </c>
      <c r="AK14" s="28"/>
      <c r="AP14" s="114">
        <v>20</v>
      </c>
      <c r="AQ14" s="109">
        <v>40</v>
      </c>
      <c r="AR14" s="109">
        <v>40</v>
      </c>
      <c r="AS14" s="28"/>
    </row>
    <row r="15" spans="1:45" x14ac:dyDescent="0.3">
      <c r="B15" s="56" t="s">
        <v>197</v>
      </c>
      <c r="C15" s="56" t="s">
        <v>189</v>
      </c>
      <c r="D15" s="56">
        <v>26.6</v>
      </c>
      <c r="E15" s="56">
        <v>21.4</v>
      </c>
      <c r="F15" s="56">
        <v>5</v>
      </c>
      <c r="G15" s="56">
        <v>1360</v>
      </c>
      <c r="H15" s="56">
        <v>50</v>
      </c>
      <c r="J15" s="114">
        <v>26.6</v>
      </c>
      <c r="K15" s="109">
        <v>25.7</v>
      </c>
      <c r="L15" s="109">
        <v>25.5</v>
      </c>
      <c r="M15" s="28"/>
      <c r="R15" s="114">
        <v>21.4</v>
      </c>
      <c r="S15" s="109">
        <v>17.8</v>
      </c>
      <c r="T15" s="109">
        <v>13.2</v>
      </c>
      <c r="U15" s="28"/>
      <c r="Z15" s="114">
        <v>5</v>
      </c>
      <c r="AA15" s="109">
        <v>5</v>
      </c>
      <c r="AB15" s="109">
        <v>8</v>
      </c>
      <c r="AC15" s="28"/>
      <c r="AH15" s="114">
        <v>1360</v>
      </c>
      <c r="AI15" s="109">
        <v>1360</v>
      </c>
      <c r="AJ15" s="109">
        <v>1760</v>
      </c>
      <c r="AK15" s="28"/>
      <c r="AP15" s="114">
        <v>50</v>
      </c>
      <c r="AQ15" s="109">
        <v>60</v>
      </c>
      <c r="AR15" s="109">
        <v>48</v>
      </c>
      <c r="AS15" s="28"/>
    </row>
    <row r="16" spans="1:45" x14ac:dyDescent="0.3">
      <c r="B16" s="56" t="s">
        <v>198</v>
      </c>
      <c r="C16" s="56" t="s">
        <v>189</v>
      </c>
      <c r="D16" s="56">
        <v>24.7</v>
      </c>
      <c r="E16" s="56">
        <v>21.4</v>
      </c>
      <c r="F16" s="56">
        <v>7</v>
      </c>
      <c r="G16" s="56">
        <v>1600</v>
      </c>
      <c r="H16" s="56">
        <v>20</v>
      </c>
      <c r="J16" s="114">
        <v>24.7</v>
      </c>
      <c r="K16" s="109">
        <v>22.9</v>
      </c>
      <c r="L16" s="149">
        <v>22</v>
      </c>
      <c r="M16" s="28"/>
      <c r="R16" s="114">
        <v>21.4</v>
      </c>
      <c r="S16" s="109">
        <v>9.9</v>
      </c>
      <c r="T16" s="109">
        <v>6.4</v>
      </c>
      <c r="U16" s="28"/>
      <c r="Z16" s="114">
        <v>7</v>
      </c>
      <c r="AA16" s="109">
        <v>4</v>
      </c>
      <c r="AB16" s="109">
        <v>9</v>
      </c>
      <c r="AC16" s="28"/>
      <c r="AH16" s="114">
        <v>1600</v>
      </c>
      <c r="AI16" s="109">
        <v>1520</v>
      </c>
      <c r="AJ16" s="109">
        <v>1440</v>
      </c>
      <c r="AK16" s="28"/>
      <c r="AP16" s="114">
        <v>20</v>
      </c>
      <c r="AQ16" s="109">
        <v>39</v>
      </c>
      <c r="AR16" s="109">
        <v>30</v>
      </c>
      <c r="AS16" s="28"/>
    </row>
    <row r="17" spans="2:45" x14ac:dyDescent="0.3">
      <c r="B17" s="56" t="s">
        <v>199</v>
      </c>
      <c r="C17" s="56" t="s">
        <v>189</v>
      </c>
      <c r="D17" s="56">
        <v>27.2</v>
      </c>
      <c r="E17" s="56">
        <v>28.3</v>
      </c>
      <c r="F17" s="56">
        <v>7</v>
      </c>
      <c r="G17" s="56">
        <v>1920</v>
      </c>
      <c r="H17" s="56">
        <v>45</v>
      </c>
      <c r="J17" s="114">
        <v>27.2</v>
      </c>
      <c r="K17" s="109">
        <v>27.4</v>
      </c>
      <c r="L17" s="149">
        <v>26</v>
      </c>
      <c r="M17" s="28"/>
      <c r="R17" s="114">
        <v>28.3</v>
      </c>
      <c r="S17" s="109">
        <v>16.899999999999999</v>
      </c>
      <c r="T17" s="109">
        <v>14.5</v>
      </c>
      <c r="U17" s="28"/>
      <c r="Z17" s="114">
        <v>7</v>
      </c>
      <c r="AA17" s="109">
        <v>5.5</v>
      </c>
      <c r="AB17" s="109">
        <v>8</v>
      </c>
      <c r="AC17" s="28"/>
      <c r="AH17" s="114">
        <v>1920</v>
      </c>
      <c r="AI17" s="109">
        <v>1680</v>
      </c>
      <c r="AJ17" s="109">
        <v>1520</v>
      </c>
      <c r="AK17" s="28"/>
      <c r="AP17" s="114">
        <v>45</v>
      </c>
      <c r="AQ17" s="109">
        <v>25</v>
      </c>
      <c r="AR17" s="109">
        <v>30</v>
      </c>
      <c r="AS17" s="28"/>
    </row>
    <row r="18" spans="2:45" x14ac:dyDescent="0.3">
      <c r="B18" s="56" t="s">
        <v>200</v>
      </c>
      <c r="C18" s="56" t="s">
        <v>189</v>
      </c>
      <c r="D18" s="56">
        <v>26</v>
      </c>
      <c r="E18" s="56">
        <v>14</v>
      </c>
      <c r="F18" s="56">
        <v>3</v>
      </c>
      <c r="G18" s="56">
        <v>1280</v>
      </c>
      <c r="H18" s="56">
        <v>36</v>
      </c>
      <c r="J18" s="150">
        <v>26</v>
      </c>
      <c r="K18" s="109">
        <v>24.9</v>
      </c>
      <c r="L18" s="8"/>
      <c r="M18" s="28"/>
      <c r="R18" s="114">
        <v>14</v>
      </c>
      <c r="S18" s="109">
        <v>13</v>
      </c>
      <c r="T18" s="8"/>
      <c r="U18" s="28"/>
      <c r="Z18" s="114">
        <v>3</v>
      </c>
      <c r="AA18" s="109">
        <v>5</v>
      </c>
      <c r="AB18" s="8"/>
      <c r="AC18" s="28"/>
      <c r="AH18" s="114">
        <v>1280</v>
      </c>
      <c r="AI18" s="109">
        <v>1440</v>
      </c>
      <c r="AJ18" s="109"/>
      <c r="AK18" s="28"/>
      <c r="AP18" s="114">
        <v>36</v>
      </c>
      <c r="AQ18" s="109">
        <v>20</v>
      </c>
      <c r="AR18" s="8"/>
      <c r="AS18" s="28"/>
    </row>
    <row r="19" spans="2:45" x14ac:dyDescent="0.3">
      <c r="B19" s="56" t="s">
        <v>201</v>
      </c>
      <c r="C19" s="56" t="s">
        <v>189</v>
      </c>
      <c r="D19" s="56">
        <v>28.4</v>
      </c>
      <c r="E19" s="56">
        <v>24.9</v>
      </c>
      <c r="F19" s="56">
        <v>6</v>
      </c>
      <c r="G19" s="56">
        <v>1840</v>
      </c>
      <c r="H19" s="56">
        <v>20</v>
      </c>
      <c r="J19" s="114">
        <v>28.4</v>
      </c>
      <c r="K19" s="109">
        <v>25.4</v>
      </c>
      <c r="L19" s="8"/>
      <c r="M19" s="28"/>
      <c r="R19" s="114">
        <v>24.9</v>
      </c>
      <c r="S19" s="109">
        <v>18.8</v>
      </c>
      <c r="T19" s="8"/>
      <c r="U19" s="28"/>
      <c r="Z19" s="114">
        <v>6</v>
      </c>
      <c r="AA19" s="109">
        <v>5</v>
      </c>
      <c r="AB19" s="8"/>
      <c r="AC19" s="28"/>
      <c r="AH19" s="114">
        <v>1840</v>
      </c>
      <c r="AI19" s="109">
        <v>1440</v>
      </c>
      <c r="AJ19" s="109"/>
      <c r="AK19" s="28"/>
      <c r="AP19" s="114">
        <v>20</v>
      </c>
      <c r="AQ19" s="109">
        <v>42</v>
      </c>
      <c r="AR19" s="8"/>
      <c r="AS19" s="28"/>
    </row>
    <row r="20" spans="2:45" x14ac:dyDescent="0.3">
      <c r="B20" s="56" t="s">
        <v>202</v>
      </c>
      <c r="C20" s="56" t="s">
        <v>189</v>
      </c>
      <c r="D20" s="56">
        <v>29.2</v>
      </c>
      <c r="E20" s="56">
        <v>26.9</v>
      </c>
      <c r="F20" s="56">
        <v>6</v>
      </c>
      <c r="G20" s="56">
        <v>1760</v>
      </c>
      <c r="H20" s="56">
        <v>23</v>
      </c>
      <c r="J20" s="114">
        <v>29.2</v>
      </c>
      <c r="K20" s="109">
        <v>24.9</v>
      </c>
      <c r="L20" s="8"/>
      <c r="M20" s="28"/>
      <c r="R20" s="114">
        <v>26.9</v>
      </c>
      <c r="S20" s="109">
        <v>18.100000000000001</v>
      </c>
      <c r="T20" s="8"/>
      <c r="U20" s="28"/>
      <c r="Z20" s="114">
        <v>6</v>
      </c>
      <c r="AA20" s="109">
        <v>6</v>
      </c>
      <c r="AB20" s="8"/>
      <c r="AC20" s="28"/>
      <c r="AH20" s="114">
        <v>1760</v>
      </c>
      <c r="AI20" s="109">
        <v>1600</v>
      </c>
      <c r="AJ20" s="109"/>
      <c r="AK20" s="28"/>
      <c r="AP20" s="114">
        <v>23</v>
      </c>
      <c r="AQ20" s="109">
        <v>42</v>
      </c>
      <c r="AR20" s="8"/>
      <c r="AS20" s="28"/>
    </row>
    <row r="21" spans="2:45" x14ac:dyDescent="0.3">
      <c r="B21" s="56" t="s">
        <v>203</v>
      </c>
      <c r="C21" s="56" t="s">
        <v>189</v>
      </c>
      <c r="D21" s="56">
        <v>29.7</v>
      </c>
      <c r="E21" s="56">
        <v>31</v>
      </c>
      <c r="F21" s="56">
        <v>7.5</v>
      </c>
      <c r="G21" s="56">
        <v>2000</v>
      </c>
      <c r="H21" s="56">
        <v>34</v>
      </c>
      <c r="J21" s="114">
        <v>29.7</v>
      </c>
      <c r="K21" s="109">
        <v>32.9</v>
      </c>
      <c r="L21" s="8"/>
      <c r="M21" s="28"/>
      <c r="R21" s="114">
        <v>31</v>
      </c>
      <c r="S21" s="109">
        <v>27.3</v>
      </c>
      <c r="T21" s="8"/>
      <c r="U21" s="28"/>
      <c r="Z21" s="114">
        <v>7.5</v>
      </c>
      <c r="AA21" s="109">
        <v>6</v>
      </c>
      <c r="AB21" s="8"/>
      <c r="AC21" s="28"/>
      <c r="AH21" s="114">
        <v>2000</v>
      </c>
      <c r="AI21" s="109">
        <v>1360</v>
      </c>
      <c r="AJ21" s="39"/>
      <c r="AK21" s="28"/>
      <c r="AP21" s="114">
        <v>34</v>
      </c>
      <c r="AQ21" s="109">
        <v>20</v>
      </c>
      <c r="AR21" s="8"/>
      <c r="AS21" s="28"/>
    </row>
    <row r="22" spans="2:45" x14ac:dyDescent="0.3">
      <c r="B22" s="56" t="s">
        <v>204</v>
      </c>
      <c r="C22" s="56" t="s">
        <v>189</v>
      </c>
      <c r="D22" s="56">
        <v>24.4</v>
      </c>
      <c r="E22" s="56">
        <v>14.5</v>
      </c>
      <c r="F22" s="56">
        <v>4</v>
      </c>
      <c r="G22" s="56">
        <v>1400</v>
      </c>
      <c r="J22" s="114">
        <v>24.4</v>
      </c>
      <c r="K22" s="109">
        <v>25.1</v>
      </c>
      <c r="L22" s="8"/>
      <c r="M22" s="28"/>
      <c r="R22" s="114">
        <v>14.5</v>
      </c>
      <c r="S22" s="109">
        <v>18.8</v>
      </c>
      <c r="T22" s="8"/>
      <c r="U22" s="28"/>
      <c r="Z22" s="114">
        <v>4</v>
      </c>
      <c r="AA22" s="109">
        <v>3</v>
      </c>
      <c r="AB22" s="8"/>
      <c r="AC22" s="28"/>
      <c r="AH22" s="114">
        <v>1400</v>
      </c>
      <c r="AI22" s="109">
        <v>1520</v>
      </c>
      <c r="AJ22" s="109"/>
      <c r="AK22" s="28"/>
      <c r="AP22" s="156"/>
      <c r="AQ22" s="109">
        <v>30</v>
      </c>
      <c r="AR22" s="8"/>
      <c r="AS22" s="28"/>
    </row>
    <row r="23" spans="2:45" x14ac:dyDescent="0.3">
      <c r="B23" s="56" t="s">
        <v>205</v>
      </c>
      <c r="C23" s="56" t="s">
        <v>189</v>
      </c>
      <c r="D23" s="56">
        <v>21.1</v>
      </c>
      <c r="E23" s="56">
        <v>8.5</v>
      </c>
      <c r="F23" s="56">
        <v>4</v>
      </c>
      <c r="G23" s="56">
        <v>1440</v>
      </c>
      <c r="H23" s="56">
        <v>27</v>
      </c>
      <c r="J23" s="114">
        <v>21.1</v>
      </c>
      <c r="K23" s="109">
        <v>22.2</v>
      </c>
      <c r="L23" s="8"/>
      <c r="M23" s="28"/>
      <c r="R23" s="114">
        <v>8.5</v>
      </c>
      <c r="S23" s="109">
        <v>10</v>
      </c>
      <c r="T23" s="8"/>
      <c r="U23" s="28"/>
      <c r="Z23" s="114">
        <v>4</v>
      </c>
      <c r="AA23" s="109">
        <v>7</v>
      </c>
      <c r="AB23" s="8"/>
      <c r="AC23" s="28"/>
      <c r="AH23" s="114">
        <v>1440</v>
      </c>
      <c r="AI23" s="109">
        <v>1280</v>
      </c>
      <c r="AJ23" s="109"/>
      <c r="AK23" s="28"/>
      <c r="AP23" s="114">
        <v>27</v>
      </c>
      <c r="AQ23" s="109">
        <v>80</v>
      </c>
      <c r="AR23" s="8"/>
      <c r="AS23" s="28"/>
    </row>
    <row r="24" spans="2:45" x14ac:dyDescent="0.3">
      <c r="B24" s="56" t="s">
        <v>206</v>
      </c>
      <c r="C24" s="56" t="s">
        <v>189</v>
      </c>
      <c r="D24" s="56">
        <v>25.1</v>
      </c>
      <c r="E24" s="56">
        <v>29.7</v>
      </c>
      <c r="F24" s="56">
        <v>4.5</v>
      </c>
      <c r="G24" s="56">
        <v>1680</v>
      </c>
      <c r="H24" s="56">
        <v>15</v>
      </c>
      <c r="J24" s="114">
        <v>25.1</v>
      </c>
      <c r="K24" s="109">
        <v>24.8</v>
      </c>
      <c r="L24" s="8"/>
      <c r="M24" s="28"/>
      <c r="R24" s="114">
        <v>29.7</v>
      </c>
      <c r="S24" s="109">
        <v>14.5</v>
      </c>
      <c r="T24" s="8"/>
      <c r="U24" s="28"/>
      <c r="Z24" s="114">
        <v>4.5</v>
      </c>
      <c r="AA24" s="109">
        <v>7</v>
      </c>
      <c r="AB24" s="8"/>
      <c r="AC24" s="28"/>
      <c r="AH24" s="114">
        <v>1680</v>
      </c>
      <c r="AI24" s="109">
        <v>1120</v>
      </c>
      <c r="AJ24" s="109"/>
      <c r="AK24" s="28"/>
      <c r="AP24" s="114">
        <v>15</v>
      </c>
      <c r="AQ24" s="109">
        <v>35</v>
      </c>
      <c r="AR24" s="8"/>
      <c r="AS24" s="28"/>
    </row>
    <row r="25" spans="2:45" x14ac:dyDescent="0.3">
      <c r="B25" s="56" t="s">
        <v>207</v>
      </c>
      <c r="C25" s="56" t="s">
        <v>189</v>
      </c>
      <c r="D25" s="56">
        <v>26.2</v>
      </c>
      <c r="E25" s="56">
        <v>21.2</v>
      </c>
      <c r="F25" s="56">
        <v>4</v>
      </c>
      <c r="G25" s="56">
        <v>1720</v>
      </c>
      <c r="H25" s="56">
        <v>25</v>
      </c>
      <c r="J25" s="114">
        <v>26.2</v>
      </c>
      <c r="K25" s="8"/>
      <c r="L25" s="8"/>
      <c r="M25" s="28"/>
      <c r="R25" s="114">
        <v>21.2</v>
      </c>
      <c r="S25" s="8"/>
      <c r="T25" s="8"/>
      <c r="U25" s="28"/>
      <c r="Z25" s="114">
        <v>4</v>
      </c>
      <c r="AA25" s="8"/>
      <c r="AB25" s="8"/>
      <c r="AC25" s="28"/>
      <c r="AH25" s="114">
        <v>1720</v>
      </c>
      <c r="AI25" s="8"/>
      <c r="AJ25" s="109"/>
      <c r="AK25" s="28"/>
      <c r="AP25" s="114">
        <v>25</v>
      </c>
      <c r="AQ25" s="8"/>
      <c r="AR25" s="8"/>
      <c r="AS25" s="28"/>
    </row>
    <row r="26" spans="2:45" x14ac:dyDescent="0.3">
      <c r="B26" s="56" t="s">
        <v>208</v>
      </c>
      <c r="C26" s="56" t="s">
        <v>189</v>
      </c>
      <c r="D26" s="56">
        <v>24.9</v>
      </c>
      <c r="E26" s="56">
        <v>17</v>
      </c>
      <c r="F26" s="56">
        <v>4</v>
      </c>
      <c r="G26" s="56">
        <v>1440</v>
      </c>
      <c r="H26" s="56">
        <v>12</v>
      </c>
      <c r="J26" s="114">
        <v>24.9</v>
      </c>
      <c r="K26" s="8"/>
      <c r="L26" s="8"/>
      <c r="M26" s="28"/>
      <c r="R26" s="114">
        <v>17</v>
      </c>
      <c r="S26" s="8"/>
      <c r="T26" s="8"/>
      <c r="U26" s="28"/>
      <c r="Z26" s="114">
        <v>4</v>
      </c>
      <c r="AA26" s="8"/>
      <c r="AB26" s="8"/>
      <c r="AC26" s="28"/>
      <c r="AH26" s="114">
        <v>1440</v>
      </c>
      <c r="AI26" s="8"/>
      <c r="AJ26" s="8"/>
      <c r="AK26" s="28"/>
      <c r="AP26" s="114">
        <v>12</v>
      </c>
      <c r="AQ26" s="8"/>
      <c r="AR26" s="8"/>
      <c r="AS26" s="28"/>
    </row>
    <row r="27" spans="2:45" x14ac:dyDescent="0.3">
      <c r="B27" s="56" t="s">
        <v>209</v>
      </c>
      <c r="C27" s="56" t="s">
        <v>189</v>
      </c>
      <c r="D27" s="56">
        <v>23.8</v>
      </c>
      <c r="E27" s="56">
        <v>16.2</v>
      </c>
      <c r="F27" s="56">
        <v>4</v>
      </c>
      <c r="G27" s="56">
        <v>1760</v>
      </c>
      <c r="J27" s="114">
        <v>23.8</v>
      </c>
      <c r="K27" s="8"/>
      <c r="L27" s="8"/>
      <c r="M27" s="28"/>
      <c r="R27" s="114">
        <v>16.2</v>
      </c>
      <c r="S27" s="8"/>
      <c r="T27" s="8"/>
      <c r="U27" s="28"/>
      <c r="Z27" s="114">
        <v>4</v>
      </c>
      <c r="AA27" s="8"/>
      <c r="AB27" s="8"/>
      <c r="AC27" s="28"/>
      <c r="AH27" s="114">
        <v>1760</v>
      </c>
      <c r="AI27" s="8"/>
      <c r="AJ27" s="8"/>
      <c r="AK27" s="28"/>
      <c r="AP27" s="156"/>
      <c r="AQ27" s="8"/>
      <c r="AR27" s="8"/>
      <c r="AS27" s="28"/>
    </row>
    <row r="28" spans="2:45" ht="15" thickBot="1" x14ac:dyDescent="0.35">
      <c r="B28" s="57" t="s">
        <v>210</v>
      </c>
      <c r="C28" s="57" t="s">
        <v>189</v>
      </c>
      <c r="D28" s="57">
        <v>20.8</v>
      </c>
      <c r="E28" s="57">
        <v>8.6</v>
      </c>
      <c r="F28" s="57">
        <v>4</v>
      </c>
      <c r="G28" s="57">
        <v>1680</v>
      </c>
      <c r="H28" s="57">
        <v>19</v>
      </c>
      <c r="J28" s="147">
        <v>20.8</v>
      </c>
      <c r="K28" s="14"/>
      <c r="L28" s="14"/>
      <c r="M28" s="148"/>
      <c r="R28" s="147">
        <v>8.6</v>
      </c>
      <c r="S28" s="14"/>
      <c r="T28" s="14"/>
      <c r="U28" s="148"/>
      <c r="Z28" s="147">
        <v>4</v>
      </c>
      <c r="AA28" s="14"/>
      <c r="AB28" s="14"/>
      <c r="AC28" s="148"/>
      <c r="AH28" s="147">
        <v>1680</v>
      </c>
      <c r="AI28" s="14"/>
      <c r="AJ28" s="14"/>
      <c r="AK28" s="148"/>
      <c r="AP28" s="147">
        <v>19</v>
      </c>
      <c r="AQ28" s="14"/>
      <c r="AR28" s="14"/>
      <c r="AS28" s="148"/>
    </row>
    <row r="29" spans="2:45" x14ac:dyDescent="0.3">
      <c r="B29" s="56" t="s">
        <v>211</v>
      </c>
      <c r="C29" s="56" t="s">
        <v>212</v>
      </c>
      <c r="D29" s="56">
        <v>24.4</v>
      </c>
      <c r="E29" s="56">
        <v>18.5</v>
      </c>
      <c r="F29" s="56">
        <v>5</v>
      </c>
      <c r="G29" s="56">
        <v>1440</v>
      </c>
      <c r="H29" s="56">
        <v>50</v>
      </c>
      <c r="I29" s="24" t="s">
        <v>94</v>
      </c>
      <c r="J29" s="132">
        <f xml:space="preserve"> AVERAGE(J6:J28)</f>
        <v>25.582608695652169</v>
      </c>
      <c r="K29" s="132">
        <f t="shared" ref="K29:M29" si="0" xml:space="preserve"> AVERAGE(K6:K28)</f>
        <v>25.199999999999996</v>
      </c>
      <c r="L29" s="132">
        <f t="shared" si="0"/>
        <v>24.783333333333331</v>
      </c>
      <c r="M29" s="132">
        <f t="shared" si="0"/>
        <v>23.562500000000004</v>
      </c>
      <c r="Q29" s="24" t="s">
        <v>94</v>
      </c>
      <c r="R29" s="132">
        <f xml:space="preserve"> AVERAGE(R6:R28)</f>
        <v>20.343478260869563</v>
      </c>
      <c r="S29" s="132">
        <f t="shared" ref="S29" si="1" xml:space="preserve"> AVERAGE(S6:S28)</f>
        <v>15.742105263157896</v>
      </c>
      <c r="T29" s="132">
        <f t="shared" ref="T29" si="2" xml:space="preserve"> AVERAGE(T6:T28)</f>
        <v>13.008333333333333</v>
      </c>
      <c r="U29" s="132">
        <f t="shared" ref="U29" si="3" xml:space="preserve"> AVERAGE(U6:U28)</f>
        <v>17.1875</v>
      </c>
      <c r="Y29" s="24" t="s">
        <v>94</v>
      </c>
      <c r="Z29" s="132">
        <f xml:space="preserve"> AVERAGE(Z6:Z28)</f>
        <v>5.3695652173913047</v>
      </c>
      <c r="AA29" s="132">
        <f t="shared" ref="AA29" si="4" xml:space="preserve"> AVERAGE(AA6:AA28)</f>
        <v>5.6578947368421053</v>
      </c>
      <c r="AB29" s="132">
        <f t="shared" ref="AB29" si="5" xml:space="preserve"> AVERAGE(AB6:AB28)</f>
        <v>8.125</v>
      </c>
      <c r="AC29" s="132">
        <f t="shared" ref="AC29" si="6" xml:space="preserve"> AVERAGE(AC6:AC28)</f>
        <v>7.8571428571428568</v>
      </c>
      <c r="AG29" s="24" t="s">
        <v>94</v>
      </c>
      <c r="AH29" s="155">
        <f xml:space="preserve"> AVERAGE(AH6:AH28)</f>
        <v>1535.6521739130435</v>
      </c>
      <c r="AI29" s="155">
        <f t="shared" ref="AI29" si="7" xml:space="preserve"> AVERAGE(AI6:AI28)</f>
        <v>1482.1052631578948</v>
      </c>
      <c r="AJ29" s="155">
        <f t="shared" ref="AJ29" si="8" xml:space="preserve"> AVERAGE(AJ6:AJ28)</f>
        <v>1613.3333333333333</v>
      </c>
      <c r="AK29" s="155">
        <f t="shared" ref="AK29" si="9" xml:space="preserve"> AVERAGE(AK6:AK28)</f>
        <v>1794.2857142857142</v>
      </c>
      <c r="AO29" s="24" t="s">
        <v>94</v>
      </c>
      <c r="AP29" s="155">
        <f xml:space="preserve"> AVERAGE(AP6:AP28)</f>
        <v>27.8</v>
      </c>
      <c r="AQ29" s="155">
        <f t="shared" ref="AQ29" si="10" xml:space="preserve"> AVERAGE(AQ6:AQ28)</f>
        <v>41.117647058823529</v>
      </c>
      <c r="AR29" s="155">
        <f t="shared" ref="AR29" si="11" xml:space="preserve"> AVERAGE(AR6:AR28)</f>
        <v>38.583333333333336</v>
      </c>
      <c r="AS29" s="155">
        <f xml:space="preserve"> AVERAGE(AS6:AS28)</f>
        <v>21.125</v>
      </c>
    </row>
    <row r="30" spans="2:45" x14ac:dyDescent="0.3">
      <c r="B30" s="56" t="s">
        <v>213</v>
      </c>
      <c r="C30" s="56" t="s">
        <v>212</v>
      </c>
      <c r="D30" s="56">
        <v>22.1</v>
      </c>
      <c r="E30" s="56">
        <v>8.4</v>
      </c>
      <c r="F30" s="56">
        <v>7</v>
      </c>
      <c r="G30" s="56">
        <v>1760</v>
      </c>
      <c r="I30" s="58" t="s">
        <v>80</v>
      </c>
      <c r="J30" s="132">
        <f xml:space="preserve"> _xlfn.STDEV.S(J6:J28)</f>
        <v>2.3617505398852394</v>
      </c>
      <c r="K30" s="132">
        <f t="shared" ref="K30:M30" si="12" xml:space="preserve"> _xlfn.STDEV.S(K6:K28)</f>
        <v>2.6909312720899101</v>
      </c>
      <c r="L30" s="132">
        <f t="shared" si="12"/>
        <v>2.7309117136734704</v>
      </c>
      <c r="M30" s="132">
        <f t="shared" si="12"/>
        <v>2.3694107163717191</v>
      </c>
      <c r="Q30" s="58" t="s">
        <v>80</v>
      </c>
      <c r="R30" s="132">
        <f xml:space="preserve"> _xlfn.STDEV.S(R6:R28)</f>
        <v>7.3301882703687431</v>
      </c>
      <c r="S30" s="132">
        <f t="shared" ref="S30:U30" si="13" xml:space="preserve"> _xlfn.STDEV.S(S6:S28)</f>
        <v>4.9783214249911927</v>
      </c>
      <c r="T30" s="132">
        <f t="shared" si="13"/>
        <v>6.0286374660423645</v>
      </c>
      <c r="U30" s="132">
        <f t="shared" si="13"/>
        <v>6.1716951827331368</v>
      </c>
      <c r="Y30" s="58" t="s">
        <v>80</v>
      </c>
      <c r="Z30" s="132">
        <f xml:space="preserve"> _xlfn.STDEV.S(Z6:Z28)</f>
        <v>1.4239620725952367</v>
      </c>
      <c r="AA30" s="132">
        <f t="shared" ref="AA30:AC30" si="14" xml:space="preserve"> _xlfn.STDEV.S(AA6:AA28)</f>
        <v>1.4912022701586507</v>
      </c>
      <c r="AB30" s="132">
        <f t="shared" si="14"/>
        <v>0.85612764553806198</v>
      </c>
      <c r="AC30" s="132">
        <f t="shared" si="14"/>
        <v>1.7728105208558356</v>
      </c>
      <c r="AG30" s="58" t="s">
        <v>80</v>
      </c>
      <c r="AH30" s="155">
        <f xml:space="preserve"> _xlfn.STDEV.S(AH6:AH28)</f>
        <v>290.88932739190324</v>
      </c>
      <c r="AI30" s="155">
        <f t="shared" ref="AI30:AK30" si="15" xml:space="preserve"> _xlfn.STDEV.S(AI6:AI28)</f>
        <v>191.12471051844693</v>
      </c>
      <c r="AJ30" s="155">
        <f t="shared" si="15"/>
        <v>225.8452138214594</v>
      </c>
      <c r="AK30" s="155">
        <f t="shared" si="15"/>
        <v>348.27465899091504</v>
      </c>
      <c r="AO30" s="58" t="s">
        <v>80</v>
      </c>
      <c r="AP30" s="155">
        <f xml:space="preserve"> _xlfn.STDEV.S(AP6:AP28)</f>
        <v>13.241084388730165</v>
      </c>
      <c r="AQ30" s="155">
        <f t="shared" ref="AQ30:AR30" si="16" xml:space="preserve"> _xlfn.STDEV.S(AQ6:AQ28)</f>
        <v>22.175105278614733</v>
      </c>
      <c r="AR30" s="155">
        <f t="shared" si="16"/>
        <v>9.433579609163445</v>
      </c>
      <c r="AS30" s="155">
        <f xml:space="preserve"> _xlfn.STDEV.S(AS6:AS28)</f>
        <v>5.5404357745062409</v>
      </c>
    </row>
    <row r="31" spans="2:45" ht="15.6" x14ac:dyDescent="0.35">
      <c r="B31" s="56" t="s">
        <v>214</v>
      </c>
      <c r="C31" s="56" t="s">
        <v>212</v>
      </c>
      <c r="D31" s="56">
        <v>23.1</v>
      </c>
      <c r="E31" s="56">
        <v>9.1999999999999993</v>
      </c>
      <c r="F31" s="56">
        <v>3</v>
      </c>
      <c r="G31" s="56">
        <v>1280</v>
      </c>
      <c r="H31" s="56">
        <v>100</v>
      </c>
      <c r="I31" s="58" t="s">
        <v>141</v>
      </c>
      <c r="J31" s="132">
        <f xml:space="preserve"> J30 / SQRT(COUNT(J6:J28))</f>
        <v>0.49245902997315072</v>
      </c>
      <c r="K31" s="132">
        <f t="shared" ref="K31:M31" si="17" xml:space="preserve"> K30 / SQRT(COUNT(K6:K28))</f>
        <v>0.61734197258175094</v>
      </c>
      <c r="L31" s="132">
        <f t="shared" si="17"/>
        <v>0.78834630651124027</v>
      </c>
      <c r="M31" s="132">
        <f t="shared" si="17"/>
        <v>0.83771319248125897</v>
      </c>
      <c r="Q31" s="58" t="s">
        <v>141</v>
      </c>
      <c r="R31" s="132">
        <f xml:space="preserve"> R30 / SQRT(COUNT(R6:R28))</f>
        <v>1.528449912123981</v>
      </c>
      <c r="S31" s="132">
        <f t="shared" ref="S31" si="18" xml:space="preserve"> S30 / SQRT(COUNT(S6:S28))</f>
        <v>1.1421052631578952</v>
      </c>
      <c r="T31" s="132">
        <f t="shared" ref="T31" si="19" xml:space="preserve"> T30 / SQRT(COUNT(T6:T28))</f>
        <v>1.7403177319331113</v>
      </c>
      <c r="U31" s="132">
        <f t="shared" ref="U31" si="20" xml:space="preserve"> U30 / SQRT(COUNT(U6:U28))</f>
        <v>2.1820237575634747</v>
      </c>
      <c r="Y31" s="58" t="s">
        <v>141</v>
      </c>
      <c r="Z31" s="132">
        <f xml:space="preserve"> Z30 / SQRT(COUNT(Z6:Z28))</f>
        <v>0.29691661720669354</v>
      </c>
      <c r="AA31" s="132">
        <f t="shared" ref="AA31" si="21" xml:space="preserve"> AA30 / SQRT(COUNT(AA6:AA28))</f>
        <v>0.34210526315789452</v>
      </c>
      <c r="AB31" s="132">
        <f t="shared" ref="AB31" si="22" xml:space="preserve"> AB30 / SQRT(COUNT(AB6:AB28))</f>
        <v>0.24714276330604032</v>
      </c>
      <c r="AC31" s="132">
        <f t="shared" ref="AC31" si="23" xml:space="preserve"> AC30 / SQRT(COUNT(AC6:AC28))</f>
        <v>0.67005939426048955</v>
      </c>
      <c r="AG31" s="58" t="s">
        <v>141</v>
      </c>
      <c r="AH31" s="155">
        <f xml:space="preserve"> AH30 / SQRT(COUNT(AH6:AH28))</f>
        <v>60.654617656579298</v>
      </c>
      <c r="AI31" s="155">
        <f t="shared" ref="AI31" si="24" xml:space="preserve"> AI30 / SQRT(COUNT(AI6:AI28))</f>
        <v>43.847015724388172</v>
      </c>
      <c r="AJ31" s="155">
        <f t="shared" ref="AJ31" si="25" xml:space="preserve"> AJ30 / SQRT(COUNT(AJ6:AJ28))</f>
        <v>65.195897497504092</v>
      </c>
      <c r="AK31" s="155">
        <f t="shared" ref="AK31" si="26" xml:space="preserve"> AK30 / SQRT(COUNT(AK6:AK28))</f>
        <v>131.63544794796951</v>
      </c>
      <c r="AO31" s="58" t="s">
        <v>141</v>
      </c>
      <c r="AP31" s="155">
        <f xml:space="preserve"> AP30 / SQRT(COUNT(AP6:AP28))</f>
        <v>2.96079647890119</v>
      </c>
      <c r="AQ31" s="155">
        <f t="shared" ref="AQ31" si="27" xml:space="preserve"> AQ30 / SQRT(COUNT(AQ6:AQ28))</f>
        <v>5.3782530189953111</v>
      </c>
      <c r="AR31" s="155">
        <f t="shared" ref="AR31" si="28" xml:space="preserve"> AR30 / SQRT(COUNT(AR6:AR28))</f>
        <v>2.7232398633861399</v>
      </c>
      <c r="AS31" s="155">
        <f xml:space="preserve"> AS30 / SQRT(COUNT(AS6:AS28))</f>
        <v>1.9588398534409521</v>
      </c>
    </row>
    <row r="32" spans="2:45" x14ac:dyDescent="0.3">
      <c r="B32" s="56" t="s">
        <v>215</v>
      </c>
      <c r="C32" s="56" t="s">
        <v>212</v>
      </c>
      <c r="D32" s="56">
        <v>23.9</v>
      </c>
      <c r="E32" s="56">
        <v>16</v>
      </c>
      <c r="F32" s="56">
        <v>5</v>
      </c>
      <c r="G32" s="56">
        <v>1520</v>
      </c>
      <c r="H32" s="56">
        <v>30</v>
      </c>
    </row>
    <row r="33" spans="2:48" ht="15" thickBot="1" x14ac:dyDescent="0.35">
      <c r="B33" s="56" t="s">
        <v>216</v>
      </c>
      <c r="C33" s="56" t="s">
        <v>212</v>
      </c>
      <c r="D33" s="56">
        <v>21.7</v>
      </c>
      <c r="E33" s="56">
        <v>8.8000000000000007</v>
      </c>
      <c r="F33" s="56">
        <v>7</v>
      </c>
      <c r="G33" s="56">
        <v>1440</v>
      </c>
      <c r="H33" s="56">
        <v>12</v>
      </c>
      <c r="J33" s="3" t="s">
        <v>259</v>
      </c>
      <c r="K33" s="3"/>
      <c r="R33" s="3" t="s">
        <v>259</v>
      </c>
      <c r="S33" s="3"/>
      <c r="Z33" s="3" t="s">
        <v>259</v>
      </c>
      <c r="AA33" s="3"/>
      <c r="AH33" s="3" t="s">
        <v>259</v>
      </c>
      <c r="AI33" s="3"/>
      <c r="AP33" s="3" t="s">
        <v>259</v>
      </c>
      <c r="AQ33" s="3"/>
    </row>
    <row r="34" spans="2:48" x14ac:dyDescent="0.3">
      <c r="B34" s="56" t="s">
        <v>217</v>
      </c>
      <c r="C34" s="56" t="s">
        <v>212</v>
      </c>
      <c r="D34" s="56">
        <v>25.8</v>
      </c>
      <c r="E34" s="56">
        <v>19.600000000000001</v>
      </c>
      <c r="F34" s="56">
        <v>5</v>
      </c>
      <c r="G34" s="56">
        <v>1280</v>
      </c>
      <c r="H34" s="56">
        <v>29</v>
      </c>
    </row>
    <row r="35" spans="2:48" ht="15" thickBot="1" x14ac:dyDescent="0.35">
      <c r="B35" s="56" t="s">
        <v>212</v>
      </c>
      <c r="C35" s="56" t="s">
        <v>212</v>
      </c>
      <c r="D35" s="56">
        <v>28.8</v>
      </c>
      <c r="E35" s="56">
        <v>20.3</v>
      </c>
      <c r="F35" s="56">
        <v>6</v>
      </c>
      <c r="G35" s="56">
        <v>1920</v>
      </c>
      <c r="J35" t="s">
        <v>258</v>
      </c>
      <c r="R35" t="s">
        <v>258</v>
      </c>
      <c r="Z35" t="s">
        <v>258</v>
      </c>
      <c r="AH35" t="s">
        <v>258</v>
      </c>
      <c r="AP35" t="s">
        <v>258</v>
      </c>
    </row>
    <row r="36" spans="2:48" x14ac:dyDescent="0.3">
      <c r="B36" s="56" t="s">
        <v>218</v>
      </c>
      <c r="C36" s="56" t="s">
        <v>212</v>
      </c>
      <c r="D36" s="56">
        <v>28.2</v>
      </c>
      <c r="E36" s="56">
        <v>19.5</v>
      </c>
      <c r="F36" s="56">
        <v>9</v>
      </c>
      <c r="G36" s="56">
        <v>1520</v>
      </c>
      <c r="H36" s="56">
        <v>45</v>
      </c>
      <c r="J36" s="119" t="s">
        <v>166</v>
      </c>
      <c r="K36" s="119" t="s">
        <v>8</v>
      </c>
      <c r="L36" s="119" t="s">
        <v>1</v>
      </c>
      <c r="M36" s="119" t="s">
        <v>168</v>
      </c>
      <c r="N36" s="119" t="s">
        <v>169</v>
      </c>
      <c r="R36" s="119" t="s">
        <v>166</v>
      </c>
      <c r="S36" s="119" t="s">
        <v>8</v>
      </c>
      <c r="T36" s="119" t="s">
        <v>1</v>
      </c>
      <c r="U36" s="119" t="s">
        <v>168</v>
      </c>
      <c r="V36" s="119" t="s">
        <v>169</v>
      </c>
      <c r="Z36" s="119" t="s">
        <v>166</v>
      </c>
      <c r="AA36" s="119" t="s">
        <v>8</v>
      </c>
      <c r="AB36" s="119" t="s">
        <v>1</v>
      </c>
      <c r="AC36" s="119" t="s">
        <v>168</v>
      </c>
      <c r="AD36" s="119" t="s">
        <v>169</v>
      </c>
      <c r="AH36" s="119" t="s">
        <v>166</v>
      </c>
      <c r="AI36" s="119" t="s">
        <v>8</v>
      </c>
      <c r="AJ36" s="119" t="s">
        <v>1</v>
      </c>
      <c r="AK36" s="119" t="s">
        <v>168</v>
      </c>
      <c r="AL36" s="119" t="s">
        <v>169</v>
      </c>
      <c r="AP36" s="119" t="s">
        <v>166</v>
      </c>
      <c r="AQ36" s="119" t="s">
        <v>8</v>
      </c>
      <c r="AR36" s="119" t="s">
        <v>1</v>
      </c>
      <c r="AS36" s="119" t="s">
        <v>168</v>
      </c>
      <c r="AT36" s="119" t="s">
        <v>169</v>
      </c>
    </row>
    <row r="37" spans="2:48" x14ac:dyDescent="0.3">
      <c r="B37" s="56" t="s">
        <v>219</v>
      </c>
      <c r="C37" s="56" t="s">
        <v>212</v>
      </c>
      <c r="D37" s="56">
        <v>24.6</v>
      </c>
      <c r="E37" s="56">
        <v>13.7</v>
      </c>
      <c r="F37" s="56">
        <v>7</v>
      </c>
      <c r="G37" s="56">
        <v>1680</v>
      </c>
      <c r="H37" s="56">
        <v>40</v>
      </c>
      <c r="J37" s="133" t="s">
        <v>189</v>
      </c>
      <c r="K37" s="133">
        <v>23</v>
      </c>
      <c r="L37" s="138">
        <v>588.39999999999986</v>
      </c>
      <c r="M37" s="134">
        <v>25.582608695652169</v>
      </c>
      <c r="N37" s="134">
        <v>5.5778656126482193</v>
      </c>
      <c r="R37" s="133" t="s">
        <v>189</v>
      </c>
      <c r="S37" s="133">
        <v>23</v>
      </c>
      <c r="T37" s="138">
        <v>467.9</v>
      </c>
      <c r="U37" s="134">
        <v>20.343478260869563</v>
      </c>
      <c r="V37" s="134">
        <v>53.731660079051501</v>
      </c>
      <c r="Z37" s="133" t="s">
        <v>189</v>
      </c>
      <c r="AA37" s="133">
        <v>23</v>
      </c>
      <c r="AB37" s="133">
        <v>123.5</v>
      </c>
      <c r="AC37" s="102">
        <v>5.3695652173913047</v>
      </c>
      <c r="AD37" s="102">
        <v>2.0276679841897218</v>
      </c>
      <c r="AH37" s="133" t="s">
        <v>189</v>
      </c>
      <c r="AI37" s="133">
        <v>23</v>
      </c>
      <c r="AJ37" s="159">
        <v>35320</v>
      </c>
      <c r="AK37" s="159">
        <v>1535.6521739130435</v>
      </c>
      <c r="AL37" s="159">
        <v>84616.600790513854</v>
      </c>
      <c r="AP37" s="133" t="s">
        <v>189</v>
      </c>
      <c r="AQ37" s="133">
        <v>20</v>
      </c>
      <c r="AR37" s="133">
        <v>556</v>
      </c>
      <c r="AS37" s="138">
        <v>27.8</v>
      </c>
      <c r="AT37" s="138">
        <v>175.32631578947371</v>
      </c>
    </row>
    <row r="38" spans="2:48" x14ac:dyDescent="0.3">
      <c r="B38" s="56" t="s">
        <v>220</v>
      </c>
      <c r="C38" s="56" t="s">
        <v>212</v>
      </c>
      <c r="D38" s="56">
        <v>25.7</v>
      </c>
      <c r="E38" s="56">
        <v>17.8</v>
      </c>
      <c r="F38" s="56">
        <v>5</v>
      </c>
      <c r="G38" s="56">
        <v>1360</v>
      </c>
      <c r="H38" s="56">
        <v>60</v>
      </c>
      <c r="J38" s="133" t="s">
        <v>212</v>
      </c>
      <c r="K38" s="133">
        <v>19</v>
      </c>
      <c r="L38" s="138">
        <v>478.7999999999999</v>
      </c>
      <c r="M38" s="134">
        <v>25.199999999999996</v>
      </c>
      <c r="N38" s="134">
        <v>7.2411111111114224</v>
      </c>
      <c r="R38" s="133" t="s">
        <v>212</v>
      </c>
      <c r="S38" s="133">
        <v>19</v>
      </c>
      <c r="T38" s="138">
        <v>299.10000000000002</v>
      </c>
      <c r="U38" s="134">
        <v>15.742105263157896</v>
      </c>
      <c r="V38" s="134">
        <v>24.783684210526342</v>
      </c>
      <c r="Z38" s="133" t="s">
        <v>212</v>
      </c>
      <c r="AA38" s="133">
        <v>19</v>
      </c>
      <c r="AB38" s="133">
        <v>107.5</v>
      </c>
      <c r="AC38" s="102">
        <v>5.6578947368421053</v>
      </c>
      <c r="AD38" s="102">
        <v>2.2236842105263133</v>
      </c>
      <c r="AH38" s="133" t="s">
        <v>212</v>
      </c>
      <c r="AI38" s="133">
        <v>19</v>
      </c>
      <c r="AJ38" s="159">
        <v>28160</v>
      </c>
      <c r="AK38" s="159">
        <v>1482.1052631578948</v>
      </c>
      <c r="AL38" s="159">
        <v>36528.654970760144</v>
      </c>
      <c r="AP38" s="133" t="s">
        <v>212</v>
      </c>
      <c r="AQ38" s="133">
        <v>17</v>
      </c>
      <c r="AR38" s="133">
        <v>699</v>
      </c>
      <c r="AS38" s="138">
        <v>41.117647058823529</v>
      </c>
      <c r="AT38" s="138">
        <v>491.73529411764707</v>
      </c>
    </row>
    <row r="39" spans="2:48" x14ac:dyDescent="0.3">
      <c r="B39" s="56" t="s">
        <v>221</v>
      </c>
      <c r="C39" s="56" t="s">
        <v>212</v>
      </c>
      <c r="D39" s="56">
        <v>22.9</v>
      </c>
      <c r="E39" s="56">
        <v>9.9</v>
      </c>
      <c r="F39" s="56">
        <v>4</v>
      </c>
      <c r="G39" s="56">
        <v>1520</v>
      </c>
      <c r="H39" s="56">
        <v>39</v>
      </c>
      <c r="J39" s="133" t="s">
        <v>231</v>
      </c>
      <c r="K39" s="133">
        <v>12</v>
      </c>
      <c r="L39" s="138">
        <v>297.39999999999998</v>
      </c>
      <c r="M39" s="134">
        <v>24.783333333333331</v>
      </c>
      <c r="N39" s="134">
        <v>7.457878787878971</v>
      </c>
      <c r="R39" s="133" t="s">
        <v>231</v>
      </c>
      <c r="S39" s="133">
        <v>12</v>
      </c>
      <c r="T39" s="138">
        <v>156.1</v>
      </c>
      <c r="U39" s="134">
        <v>13.008333333333333</v>
      </c>
      <c r="V39" s="134">
        <v>36.344469696969696</v>
      </c>
      <c r="Z39" s="133" t="s">
        <v>231</v>
      </c>
      <c r="AA39" s="133">
        <v>12</v>
      </c>
      <c r="AB39" s="133">
        <v>97.5</v>
      </c>
      <c r="AC39" s="102">
        <v>8.125</v>
      </c>
      <c r="AD39" s="102">
        <v>0.73295454545454541</v>
      </c>
      <c r="AH39" s="133" t="s">
        <v>231</v>
      </c>
      <c r="AI39" s="133">
        <v>12</v>
      </c>
      <c r="AJ39" s="159">
        <v>19360</v>
      </c>
      <c r="AK39" s="159">
        <v>1613.3333333333333</v>
      </c>
      <c r="AL39" s="159">
        <v>51006.060606060717</v>
      </c>
      <c r="AP39" s="133" t="s">
        <v>231</v>
      </c>
      <c r="AQ39" s="133">
        <v>12</v>
      </c>
      <c r="AR39" s="133">
        <v>463</v>
      </c>
      <c r="AS39" s="138">
        <v>38.583333333333336</v>
      </c>
      <c r="AT39" s="138">
        <v>88.992424242424349</v>
      </c>
    </row>
    <row r="40" spans="2:48" ht="15" thickBot="1" x14ac:dyDescent="0.35">
      <c r="B40" s="56" t="s">
        <v>222</v>
      </c>
      <c r="C40" s="56" t="s">
        <v>212</v>
      </c>
      <c r="D40" s="56">
        <v>27.4</v>
      </c>
      <c r="E40" s="56">
        <v>16.899999999999999</v>
      </c>
      <c r="F40" s="56">
        <v>5.5</v>
      </c>
      <c r="G40" s="56">
        <v>1680</v>
      </c>
      <c r="H40" s="56">
        <v>25</v>
      </c>
      <c r="J40" s="135" t="s">
        <v>243</v>
      </c>
      <c r="K40" s="135">
        <v>8</v>
      </c>
      <c r="L40" s="140">
        <v>188.50000000000003</v>
      </c>
      <c r="M40" s="136">
        <v>23.562500000000004</v>
      </c>
      <c r="N40" s="136">
        <v>5.6141071428571436</v>
      </c>
      <c r="R40" s="135" t="s">
        <v>243</v>
      </c>
      <c r="S40" s="135">
        <v>8</v>
      </c>
      <c r="T40" s="140">
        <v>137.5</v>
      </c>
      <c r="U40" s="136">
        <v>17.1875</v>
      </c>
      <c r="V40" s="136">
        <v>38.089821428571405</v>
      </c>
      <c r="Z40" s="135" t="s">
        <v>243</v>
      </c>
      <c r="AA40" s="135">
        <v>7</v>
      </c>
      <c r="AB40" s="135">
        <v>55</v>
      </c>
      <c r="AC40" s="137">
        <v>7.8571428571428568</v>
      </c>
      <c r="AD40" s="137">
        <v>3.1428571428571388</v>
      </c>
      <c r="AH40" s="135" t="s">
        <v>243</v>
      </c>
      <c r="AI40" s="135">
        <v>7</v>
      </c>
      <c r="AJ40" s="160">
        <v>12560</v>
      </c>
      <c r="AK40" s="160">
        <v>1794.2857142857142</v>
      </c>
      <c r="AL40" s="160">
        <v>121295.23809523818</v>
      </c>
      <c r="AP40" s="135" t="s">
        <v>243</v>
      </c>
      <c r="AQ40" s="135">
        <v>8</v>
      </c>
      <c r="AR40" s="135">
        <v>169</v>
      </c>
      <c r="AS40" s="140">
        <v>21.125</v>
      </c>
      <c r="AT40" s="140">
        <v>30.696428571428573</v>
      </c>
    </row>
    <row r="41" spans="2:48" x14ac:dyDescent="0.3">
      <c r="B41" s="56" t="s">
        <v>223</v>
      </c>
      <c r="C41" s="56" t="s">
        <v>212</v>
      </c>
      <c r="D41" s="56">
        <v>24.9</v>
      </c>
      <c r="E41" s="56">
        <v>13</v>
      </c>
      <c r="F41" s="56">
        <v>5</v>
      </c>
      <c r="G41" s="56">
        <v>1440</v>
      </c>
      <c r="H41" s="56">
        <v>20</v>
      </c>
    </row>
    <row r="42" spans="2:48" x14ac:dyDescent="0.3">
      <c r="B42" s="56" t="s">
        <v>224</v>
      </c>
      <c r="C42" s="56" t="s">
        <v>212</v>
      </c>
      <c r="D42" s="56">
        <v>25.4</v>
      </c>
      <c r="E42" s="56">
        <v>18.8</v>
      </c>
      <c r="F42" s="56">
        <v>5</v>
      </c>
      <c r="G42" s="56">
        <v>1440</v>
      </c>
      <c r="H42" s="56">
        <v>42</v>
      </c>
    </row>
    <row r="43" spans="2:48" ht="15" thickBot="1" x14ac:dyDescent="0.35">
      <c r="B43" s="56" t="s">
        <v>225</v>
      </c>
      <c r="C43" s="56" t="s">
        <v>212</v>
      </c>
      <c r="D43" s="56">
        <v>24.9</v>
      </c>
      <c r="E43" s="56">
        <v>18.100000000000001</v>
      </c>
      <c r="F43" s="56">
        <v>6</v>
      </c>
      <c r="G43" s="56">
        <v>1600</v>
      </c>
      <c r="H43" s="56">
        <v>42</v>
      </c>
      <c r="J43" t="s">
        <v>170</v>
      </c>
      <c r="R43" t="s">
        <v>170</v>
      </c>
      <c r="Z43" t="s">
        <v>170</v>
      </c>
      <c r="AH43" t="s">
        <v>170</v>
      </c>
      <c r="AP43" t="s">
        <v>170</v>
      </c>
    </row>
    <row r="44" spans="2:48" x14ac:dyDescent="0.3">
      <c r="B44" s="56" t="s">
        <v>226</v>
      </c>
      <c r="C44" s="56" t="s">
        <v>212</v>
      </c>
      <c r="D44" s="56">
        <v>32.9</v>
      </c>
      <c r="E44" s="56">
        <v>27.3</v>
      </c>
      <c r="F44" s="56">
        <v>6</v>
      </c>
      <c r="G44" s="56">
        <v>1360</v>
      </c>
      <c r="H44" s="56">
        <v>20</v>
      </c>
      <c r="J44" s="119" t="s">
        <v>256</v>
      </c>
      <c r="K44" s="119" t="s">
        <v>172</v>
      </c>
      <c r="L44" s="119" t="s">
        <v>173</v>
      </c>
      <c r="M44" s="119" t="s">
        <v>174</v>
      </c>
      <c r="N44" s="119" t="s">
        <v>72</v>
      </c>
      <c r="O44" s="119" t="s">
        <v>175</v>
      </c>
      <c r="P44" s="119" t="s">
        <v>176</v>
      </c>
      <c r="R44" s="119" t="s">
        <v>256</v>
      </c>
      <c r="S44" s="119" t="s">
        <v>172</v>
      </c>
      <c r="T44" s="119" t="s">
        <v>173</v>
      </c>
      <c r="U44" s="119" t="s">
        <v>174</v>
      </c>
      <c r="V44" s="119" t="s">
        <v>72</v>
      </c>
      <c r="W44" s="119" t="s">
        <v>175</v>
      </c>
      <c r="X44" s="119" t="s">
        <v>176</v>
      </c>
      <c r="Z44" s="119" t="s">
        <v>256</v>
      </c>
      <c r="AA44" s="119" t="s">
        <v>172</v>
      </c>
      <c r="AB44" s="119" t="s">
        <v>173</v>
      </c>
      <c r="AC44" s="119" t="s">
        <v>174</v>
      </c>
      <c r="AD44" s="119" t="s">
        <v>72</v>
      </c>
      <c r="AE44" s="119" t="s">
        <v>175</v>
      </c>
      <c r="AF44" s="119" t="s">
        <v>176</v>
      </c>
      <c r="AH44" s="119" t="s">
        <v>256</v>
      </c>
      <c r="AI44" s="119" t="s">
        <v>172</v>
      </c>
      <c r="AJ44" s="119" t="s">
        <v>173</v>
      </c>
      <c r="AK44" s="119" t="s">
        <v>174</v>
      </c>
      <c r="AL44" s="119" t="s">
        <v>72</v>
      </c>
      <c r="AM44" s="119" t="s">
        <v>175</v>
      </c>
      <c r="AN44" s="119" t="s">
        <v>176</v>
      </c>
      <c r="AP44" s="119" t="s">
        <v>256</v>
      </c>
      <c r="AQ44" s="119" t="s">
        <v>172</v>
      </c>
      <c r="AR44" s="119" t="s">
        <v>173</v>
      </c>
      <c r="AS44" s="119" t="s">
        <v>174</v>
      </c>
      <c r="AT44" s="119" t="s">
        <v>72</v>
      </c>
      <c r="AU44" s="119" t="s">
        <v>175</v>
      </c>
      <c r="AV44" s="119" t="s">
        <v>176</v>
      </c>
    </row>
    <row r="45" spans="2:48" x14ac:dyDescent="0.3">
      <c r="B45" s="56" t="s">
        <v>227</v>
      </c>
      <c r="C45" s="56" t="s">
        <v>212</v>
      </c>
      <c r="D45" s="56">
        <v>25.1</v>
      </c>
      <c r="E45" s="56">
        <v>18.8</v>
      </c>
      <c r="F45" s="56">
        <v>3</v>
      </c>
      <c r="G45" s="56">
        <v>1520</v>
      </c>
      <c r="H45" s="56">
        <v>30</v>
      </c>
      <c r="J45" s="117" t="s">
        <v>252</v>
      </c>
      <c r="K45" s="138">
        <v>25.506539855072447</v>
      </c>
      <c r="L45" s="133">
        <v>3</v>
      </c>
      <c r="M45" s="134">
        <v>8.502179951690815</v>
      </c>
      <c r="N45" s="102">
        <v>1.3171518080636775</v>
      </c>
      <c r="O45" s="102">
        <v>0.27752953137010938</v>
      </c>
      <c r="P45" s="102">
        <v>2.7635518374327877</v>
      </c>
      <c r="R45" s="117" t="s">
        <v>252</v>
      </c>
      <c r="S45" s="138">
        <v>477.95666515956827</v>
      </c>
      <c r="T45" s="133">
        <v>3</v>
      </c>
      <c r="U45" s="138">
        <v>159.31888838652276</v>
      </c>
      <c r="V45" s="102">
        <v>4.0270251672411916</v>
      </c>
      <c r="W45" s="152">
        <v>1.1371101011368553E-2</v>
      </c>
      <c r="X45" s="102">
        <v>2.7635518374327877</v>
      </c>
      <c r="Z45" s="117" t="s">
        <v>252</v>
      </c>
      <c r="AA45" s="121">
        <v>84.67485389793093</v>
      </c>
      <c r="AB45" s="117">
        <v>3</v>
      </c>
      <c r="AC45" s="121">
        <v>28.224951299310309</v>
      </c>
      <c r="AD45" s="121">
        <v>14.421829677779129</v>
      </c>
      <c r="AE45" s="124">
        <v>4.1882735311992529E-7</v>
      </c>
      <c r="AF45" s="120">
        <v>2.7664379256680744</v>
      </c>
      <c r="AH45" s="117" t="s">
        <v>252</v>
      </c>
      <c r="AI45" s="157">
        <v>546336.63560183393</v>
      </c>
      <c r="AJ45" s="133">
        <v>3</v>
      </c>
      <c r="AK45" s="159">
        <v>182112.21186727798</v>
      </c>
      <c r="AL45" s="102">
        <v>2.7260022595285265</v>
      </c>
      <c r="AM45" s="102">
        <v>5.2451938931203673E-2</v>
      </c>
      <c r="AN45" s="102">
        <v>2.7664379256680744</v>
      </c>
      <c r="AP45" s="117" t="s">
        <v>252</v>
      </c>
      <c r="AQ45" s="157">
        <v>3162.6120485036136</v>
      </c>
      <c r="AR45" s="133">
        <v>3</v>
      </c>
      <c r="AS45" s="138">
        <v>1054.2040161678713</v>
      </c>
      <c r="AT45" s="102">
        <v>4.5085057090818053</v>
      </c>
      <c r="AU45" s="152">
        <v>6.863685615434865E-3</v>
      </c>
      <c r="AV45" s="102">
        <v>2.7791143451341034</v>
      </c>
    </row>
    <row r="46" spans="2:48" x14ac:dyDescent="0.3">
      <c r="B46" s="56" t="s">
        <v>228</v>
      </c>
      <c r="C46" s="56" t="s">
        <v>212</v>
      </c>
      <c r="D46" s="56">
        <v>22.2</v>
      </c>
      <c r="E46" s="56">
        <v>10</v>
      </c>
      <c r="F46" s="56">
        <v>7</v>
      </c>
      <c r="G46" s="56">
        <v>1280</v>
      </c>
      <c r="H46" s="56">
        <v>80</v>
      </c>
      <c r="J46" s="117" t="s">
        <v>253</v>
      </c>
      <c r="K46" s="138">
        <v>374.38846014492748</v>
      </c>
      <c r="L46" s="133">
        <v>58</v>
      </c>
      <c r="M46" s="134">
        <v>6.4549734507746113</v>
      </c>
      <c r="N46" s="134"/>
      <c r="O46" s="134"/>
      <c r="P46" s="134"/>
      <c r="R46" s="117" t="s">
        <v>253</v>
      </c>
      <c r="S46" s="138">
        <v>2294.6207541952708</v>
      </c>
      <c r="T46" s="133">
        <v>58</v>
      </c>
      <c r="U46" s="138">
        <v>39.562426796470184</v>
      </c>
      <c r="V46" s="138"/>
      <c r="W46" s="138"/>
      <c r="X46" s="138"/>
      <c r="Z46" s="117" t="s">
        <v>253</v>
      </c>
      <c r="AA46" s="121">
        <v>111.55465429879048</v>
      </c>
      <c r="AB46" s="117">
        <v>57</v>
      </c>
      <c r="AC46" s="120">
        <v>1.9570991982243944</v>
      </c>
      <c r="AD46" s="120"/>
      <c r="AE46" s="120"/>
      <c r="AF46" s="120"/>
      <c r="AH46" s="117" t="s">
        <v>253</v>
      </c>
      <c r="AI46" s="157">
        <v>3807919.1021030839</v>
      </c>
      <c r="AJ46" s="133">
        <v>57</v>
      </c>
      <c r="AK46" s="159">
        <v>66805.59828251024</v>
      </c>
      <c r="AL46" s="133"/>
      <c r="AM46" s="133"/>
      <c r="AN46" s="133"/>
      <c r="AP46" s="117" t="s">
        <v>253</v>
      </c>
      <c r="AQ46" s="157">
        <v>12392.756372549018</v>
      </c>
      <c r="AR46" s="133">
        <v>53</v>
      </c>
      <c r="AS46" s="138">
        <v>233.82559193488714</v>
      </c>
      <c r="AT46" s="133"/>
      <c r="AU46" s="133"/>
      <c r="AV46" s="133"/>
    </row>
    <row r="47" spans="2:48" ht="15" thickBot="1" x14ac:dyDescent="0.35">
      <c r="B47" s="57" t="s">
        <v>229</v>
      </c>
      <c r="C47" s="57" t="s">
        <v>212</v>
      </c>
      <c r="D47" s="57">
        <v>24.8</v>
      </c>
      <c r="E47" s="57">
        <v>14.5</v>
      </c>
      <c r="F47" s="57">
        <v>7</v>
      </c>
      <c r="G47" s="57">
        <v>1120</v>
      </c>
      <c r="H47" s="57">
        <v>35</v>
      </c>
      <c r="J47" s="117"/>
      <c r="K47" s="138"/>
      <c r="L47" s="133"/>
      <c r="M47" s="133"/>
      <c r="N47" s="133"/>
      <c r="O47" s="133"/>
      <c r="P47" s="133"/>
      <c r="R47" s="117"/>
      <c r="S47" s="138"/>
      <c r="T47" s="133"/>
      <c r="U47" s="133"/>
      <c r="V47" s="133"/>
      <c r="W47" s="133"/>
      <c r="X47" s="133"/>
      <c r="Z47" s="117"/>
      <c r="AA47" s="121"/>
      <c r="AB47" s="117"/>
      <c r="AC47" s="117"/>
      <c r="AD47" s="117"/>
      <c r="AE47" s="117"/>
      <c r="AF47" s="117"/>
      <c r="AH47" s="117"/>
      <c r="AI47" s="157"/>
      <c r="AJ47" s="133"/>
      <c r="AK47" s="133"/>
      <c r="AL47" s="133"/>
      <c r="AM47" s="133"/>
      <c r="AN47" s="133"/>
      <c r="AP47" s="117"/>
      <c r="AQ47" s="157"/>
      <c r="AR47" s="133"/>
      <c r="AS47" s="133"/>
      <c r="AT47" s="133"/>
      <c r="AU47" s="133"/>
      <c r="AV47" s="133"/>
    </row>
    <row r="48" spans="2:48" ht="15" thickBot="1" x14ac:dyDescent="0.35">
      <c r="B48" s="56" t="s">
        <v>230</v>
      </c>
      <c r="C48" s="56" t="s">
        <v>231</v>
      </c>
      <c r="D48" s="56">
        <v>22.3</v>
      </c>
      <c r="E48" s="56">
        <v>6.5</v>
      </c>
      <c r="F48" s="56">
        <v>9</v>
      </c>
      <c r="G48" s="56">
        <v>1600</v>
      </c>
      <c r="H48" s="56">
        <v>44</v>
      </c>
      <c r="J48" s="118" t="s">
        <v>179</v>
      </c>
      <c r="K48" s="140">
        <v>399.89499999999992</v>
      </c>
      <c r="L48" s="135">
        <v>61</v>
      </c>
      <c r="M48" s="135"/>
      <c r="N48" s="135"/>
      <c r="O48" s="135"/>
      <c r="P48" s="135"/>
      <c r="R48" s="118" t="s">
        <v>179</v>
      </c>
      <c r="S48" s="140">
        <v>2772.5774193548391</v>
      </c>
      <c r="T48" s="135">
        <v>61</v>
      </c>
      <c r="U48" s="135"/>
      <c r="V48" s="135"/>
      <c r="W48" s="135"/>
      <c r="X48" s="135"/>
      <c r="Z48" s="118" t="s">
        <v>179</v>
      </c>
      <c r="AA48" s="122">
        <v>196.22950819672141</v>
      </c>
      <c r="AB48" s="118">
        <v>60</v>
      </c>
      <c r="AC48" s="118"/>
      <c r="AD48" s="118"/>
      <c r="AE48" s="118"/>
      <c r="AF48" s="118"/>
      <c r="AH48" s="118" t="s">
        <v>179</v>
      </c>
      <c r="AI48" s="158">
        <v>4354255.7377049178</v>
      </c>
      <c r="AJ48" s="135">
        <v>60</v>
      </c>
      <c r="AK48" s="135"/>
      <c r="AL48" s="135"/>
      <c r="AM48" s="135"/>
      <c r="AN48" s="135"/>
      <c r="AP48" s="118" t="s">
        <v>179</v>
      </c>
      <c r="AQ48" s="158">
        <v>15555.368421052632</v>
      </c>
      <c r="AR48" s="135">
        <v>56</v>
      </c>
      <c r="AS48" s="135"/>
      <c r="AT48" s="135"/>
      <c r="AU48" s="135"/>
      <c r="AV48" s="135"/>
    </row>
    <row r="49" spans="2:43" x14ac:dyDescent="0.3">
      <c r="B49" s="56" t="s">
        <v>232</v>
      </c>
      <c r="C49" s="56" t="s">
        <v>231</v>
      </c>
      <c r="D49" s="56">
        <v>30.3</v>
      </c>
      <c r="E49" s="56">
        <v>19.3</v>
      </c>
      <c r="F49" s="56">
        <v>7</v>
      </c>
      <c r="G49" s="56">
        <v>1600</v>
      </c>
      <c r="H49" s="56">
        <v>27</v>
      </c>
    </row>
    <row r="50" spans="2:43" x14ac:dyDescent="0.3">
      <c r="B50" s="56" t="s">
        <v>233</v>
      </c>
      <c r="C50" s="56" t="s">
        <v>231</v>
      </c>
      <c r="D50" s="56">
        <v>29.3</v>
      </c>
      <c r="E50" s="56">
        <v>26.3</v>
      </c>
      <c r="F50" s="56">
        <v>8</v>
      </c>
      <c r="G50" s="56">
        <v>2080</v>
      </c>
      <c r="H50" s="56">
        <v>30</v>
      </c>
    </row>
    <row r="51" spans="2:43" ht="18" thickBot="1" x14ac:dyDescent="0.4">
      <c r="B51" s="56" t="s">
        <v>234</v>
      </c>
      <c r="C51" s="56" t="s">
        <v>231</v>
      </c>
      <c r="D51" s="56">
        <v>23.3</v>
      </c>
      <c r="E51" s="56">
        <v>10.3</v>
      </c>
      <c r="F51" s="56">
        <v>8</v>
      </c>
      <c r="G51" s="56">
        <v>1760</v>
      </c>
      <c r="H51" s="56">
        <v>34</v>
      </c>
      <c r="J51" s="32" t="s">
        <v>180</v>
      </c>
      <c r="K51" s="32"/>
      <c r="R51" s="32" t="s">
        <v>180</v>
      </c>
      <c r="S51" s="32"/>
      <c r="Z51" s="32" t="s">
        <v>180</v>
      </c>
      <c r="AA51" s="32"/>
      <c r="AH51" s="32" t="s">
        <v>180</v>
      </c>
      <c r="AI51" s="32"/>
      <c r="AP51" s="32" t="s">
        <v>180</v>
      </c>
      <c r="AQ51" s="32"/>
    </row>
    <row r="52" spans="2:43" ht="15.6" thickTop="1" thickBot="1" x14ac:dyDescent="0.35">
      <c r="B52" s="56" t="s">
        <v>235</v>
      </c>
      <c r="C52" s="56" t="s">
        <v>231</v>
      </c>
      <c r="D52" s="56">
        <v>23.6</v>
      </c>
      <c r="E52" s="56">
        <v>10.199999999999999</v>
      </c>
      <c r="F52" s="56">
        <v>8</v>
      </c>
      <c r="G52" s="56">
        <v>1600</v>
      </c>
      <c r="H52" s="56">
        <v>37</v>
      </c>
      <c r="J52" s="3" t="s">
        <v>181</v>
      </c>
      <c r="K52" s="34" t="s">
        <v>175</v>
      </c>
      <c r="R52" s="3" t="s">
        <v>181</v>
      </c>
      <c r="S52" s="34" t="s">
        <v>175</v>
      </c>
      <c r="Z52" s="3" t="s">
        <v>181</v>
      </c>
      <c r="AA52" s="34" t="s">
        <v>175</v>
      </c>
      <c r="AH52" s="3" t="s">
        <v>181</v>
      </c>
      <c r="AI52" s="34" t="s">
        <v>175</v>
      </c>
      <c r="AP52" s="3" t="s">
        <v>181</v>
      </c>
      <c r="AQ52" s="34" t="s">
        <v>175</v>
      </c>
    </row>
    <row r="53" spans="2:43" x14ac:dyDescent="0.3">
      <c r="B53" s="56" t="s">
        <v>236</v>
      </c>
      <c r="C53" s="56" t="s">
        <v>231</v>
      </c>
      <c r="D53" s="56">
        <v>21.5</v>
      </c>
      <c r="E53" s="56">
        <v>8.3000000000000007</v>
      </c>
      <c r="F53" s="56">
        <v>9.5</v>
      </c>
      <c r="G53" s="56">
        <v>1200</v>
      </c>
      <c r="H53" s="56">
        <v>43</v>
      </c>
      <c r="J53" t="s">
        <v>262</v>
      </c>
      <c r="K53" s="45">
        <f xml:space="preserve"> _xlfn.T.TEST(J$6:J$28, K$6:K$28, 2, 2)</f>
        <v>0.62633652156897934</v>
      </c>
      <c r="R53" t="s">
        <v>262</v>
      </c>
      <c r="S53" s="45">
        <f xml:space="preserve"> _xlfn.T.TEST(R$6:R$28, S$6:S$28, 2, 2)</f>
        <v>2.515028398396104E-2</v>
      </c>
      <c r="Z53" t="s">
        <v>262</v>
      </c>
      <c r="AA53" s="45">
        <f xml:space="preserve"> _xlfn.T.TEST(Z$6:Z$28, AA$6:AA$28, 2, 2)</f>
        <v>0.52621970301745469</v>
      </c>
      <c r="AH53" t="s">
        <v>262</v>
      </c>
      <c r="AI53" s="45">
        <f xml:space="preserve"> _xlfn.T.TEST(AH$6:AH$28, AI$6:AI$28, 2, 2)</f>
        <v>0.49525468230195568</v>
      </c>
      <c r="AP53" t="s">
        <v>262</v>
      </c>
      <c r="AQ53" s="45">
        <f xml:space="preserve"> _xlfn.T.TEST(AP$6:AP$28, AQ$6:AQ$28, 2, 2)</f>
        <v>3.0361531787483506E-2</v>
      </c>
    </row>
    <row r="54" spans="2:43" x14ac:dyDescent="0.3">
      <c r="B54" s="56" t="s">
        <v>231</v>
      </c>
      <c r="C54" s="56" t="s">
        <v>231</v>
      </c>
      <c r="D54" s="56">
        <v>24.6</v>
      </c>
      <c r="E54" s="56">
        <v>8.6</v>
      </c>
      <c r="F54" s="56">
        <v>9</v>
      </c>
      <c r="G54" s="56">
        <v>1440</v>
      </c>
      <c r="H54" s="56">
        <v>60</v>
      </c>
      <c r="J54" t="s">
        <v>263</v>
      </c>
      <c r="K54" s="45">
        <f xml:space="preserve"> _xlfn.T.TEST(J$6:J$28,L$6:L$28, 2, 2)</f>
        <v>0.37407648371754587</v>
      </c>
      <c r="R54" t="s">
        <v>263</v>
      </c>
      <c r="S54" s="71">
        <f xml:space="preserve"> _xlfn.T.TEST(R$6:R$28,T$6:T$28, 2, 2)</f>
        <v>5.4443108781397596E-3</v>
      </c>
      <c r="Z54" t="s">
        <v>263</v>
      </c>
      <c r="AA54" s="161">
        <f xml:space="preserve"> _xlfn.T.TEST(Z$6:Z$28,AB$6:AB$28, 2, 2)</f>
        <v>6.6883213491463237E-7</v>
      </c>
      <c r="AH54" t="s">
        <v>263</v>
      </c>
      <c r="AI54" s="45">
        <f xml:space="preserve"> _xlfn.T.TEST(AH$6:AH$28,AJ$6:AJ$28, 2, 2)</f>
        <v>0.42652532996187686</v>
      </c>
      <c r="AP54" t="s">
        <v>263</v>
      </c>
      <c r="AQ54" s="45">
        <f xml:space="preserve"> _xlfn.T.TEST(AP$6:AP$28,AR$6:AR$28, 2, 2)</f>
        <v>1.9701988801765411E-2</v>
      </c>
    </row>
    <row r="55" spans="2:43" x14ac:dyDescent="0.3">
      <c r="B55" s="56" t="s">
        <v>237</v>
      </c>
      <c r="C55" s="56" t="s">
        <v>231</v>
      </c>
      <c r="D55" s="56">
        <v>23.9</v>
      </c>
      <c r="E55" s="56">
        <v>13.3</v>
      </c>
      <c r="F55" s="56">
        <v>7</v>
      </c>
      <c r="G55" s="56">
        <v>1520</v>
      </c>
      <c r="H55" s="56">
        <v>40</v>
      </c>
      <c r="J55" t="s">
        <v>261</v>
      </c>
      <c r="K55" s="45">
        <f xml:space="preserve"> _xlfn.T.TEST(J$6:J$28, M$6:M$28, 2, 2)</f>
        <v>4.6252027486057723E-2</v>
      </c>
      <c r="R55" t="s">
        <v>261</v>
      </c>
      <c r="S55" s="45">
        <f xml:space="preserve"> _xlfn.T.TEST(R$6:R$28, U$6:U$28, 2, 2)</f>
        <v>0.28562118385622631</v>
      </c>
      <c r="Z55" t="s">
        <v>261</v>
      </c>
      <c r="AA55" s="71">
        <f xml:space="preserve"> _xlfn.T.TEST(Z$6:Z$28, AC$6:AC$28, 2, 2)</f>
        <v>6.6567187599998984E-4</v>
      </c>
      <c r="AH55" t="s">
        <v>261</v>
      </c>
      <c r="AI55" s="45">
        <f xml:space="preserve"> _xlfn.T.TEST(AH$6:AH$28, AK$6:AK$28, 2, 2)</f>
        <v>5.8771380218188472E-2</v>
      </c>
      <c r="AP55" t="s">
        <v>261</v>
      </c>
      <c r="AQ55" s="45">
        <f xml:space="preserve"> _xlfn.T.TEST(AP$6:AP$28, AS$6:AS$28, 2, 2)</f>
        <v>0.18354732162716103</v>
      </c>
    </row>
    <row r="56" spans="2:43" x14ac:dyDescent="0.3">
      <c r="B56" s="56" t="s">
        <v>238</v>
      </c>
      <c r="C56" s="56" t="s">
        <v>231</v>
      </c>
      <c r="D56" s="56">
        <v>25.1</v>
      </c>
      <c r="E56" s="56">
        <v>19.2</v>
      </c>
      <c r="F56" s="56">
        <v>7</v>
      </c>
      <c r="G56" s="56">
        <v>1840</v>
      </c>
      <c r="H56" s="56">
        <v>40</v>
      </c>
      <c r="J56" t="s">
        <v>264</v>
      </c>
      <c r="K56" s="45">
        <f xml:space="preserve"> _xlfn.T.TEST(K$6:K$28,L$6:L$28, 2, 2)</f>
        <v>0.67934283644115045</v>
      </c>
      <c r="R56" t="s">
        <v>264</v>
      </c>
      <c r="S56" s="45">
        <f xml:space="preserve"> _xlfn.T.TEST(S$6:S$28,T$6:T$28, 2, 2)</f>
        <v>0.18035544459043679</v>
      </c>
      <c r="Z56" t="s">
        <v>264</v>
      </c>
      <c r="AA56" s="161">
        <f xml:space="preserve"> _xlfn.T.TEST(AA$6:AA$28,AB$6:AB$28, 2, 2)</f>
        <v>1.472000738242229E-5</v>
      </c>
      <c r="AH56" t="s">
        <v>264</v>
      </c>
      <c r="AI56" s="45">
        <f xml:space="preserve"> _xlfn.T.TEST(AI$6:AI$28,AJ$6:AJ$28, 2, 2)</f>
        <v>9.3153721444330567E-2</v>
      </c>
      <c r="AP56" t="s">
        <v>264</v>
      </c>
      <c r="AQ56" s="45">
        <f xml:space="preserve"> _xlfn.T.TEST(AQ$6:AQ$28,AR$6:AR$28, 2, 2)</f>
        <v>0.7132846492328937</v>
      </c>
    </row>
    <row r="57" spans="2:43" x14ac:dyDescent="0.3">
      <c r="B57" s="56" t="s">
        <v>239</v>
      </c>
      <c r="C57" s="56" t="s">
        <v>231</v>
      </c>
      <c r="D57" s="56">
        <v>25.5</v>
      </c>
      <c r="E57" s="56">
        <v>13.2</v>
      </c>
      <c r="F57" s="56">
        <v>8</v>
      </c>
      <c r="G57" s="56">
        <v>1760</v>
      </c>
      <c r="H57" s="56">
        <v>48</v>
      </c>
      <c r="J57" t="s">
        <v>265</v>
      </c>
      <c r="K57" s="45">
        <f xml:space="preserve"> _xlfn.T.TEST(M$6:M$28,K$6:K$28, 2, 2)</f>
        <v>0.14833709565309339</v>
      </c>
      <c r="R57" t="s">
        <v>265</v>
      </c>
      <c r="S57" s="45">
        <f xml:space="preserve"> _xlfn.T.TEST(U$6:U$28,S$6:S$28, 2, 2)</f>
        <v>0.52653047086284654</v>
      </c>
      <c r="Z57" t="s">
        <v>265</v>
      </c>
      <c r="AA57" s="71">
        <f xml:space="preserve"> _xlfn.T.TEST(AC$6:AC$28,AA$6:AA$28, 2, 2)</f>
        <v>4.074388708595513E-3</v>
      </c>
      <c r="AH57" t="s">
        <v>265</v>
      </c>
      <c r="AI57" s="71">
        <f xml:space="preserve"> _xlfn.T.TEST(AK$6:AK$28,AI$6:AI$28, 2, 2)</f>
        <v>7.1724531151151237E-3</v>
      </c>
      <c r="AP57" t="s">
        <v>265</v>
      </c>
      <c r="AQ57" s="45">
        <f xml:space="preserve"> _xlfn.T.TEST(AS$6:AS$28,AQ$6:AQ$28, 2, 2)</f>
        <v>2.0554064486019253E-2</v>
      </c>
    </row>
    <row r="58" spans="2:43" x14ac:dyDescent="0.3">
      <c r="B58" s="56" t="s">
        <v>240</v>
      </c>
      <c r="C58" s="56" t="s">
        <v>231</v>
      </c>
      <c r="D58" s="56">
        <v>22</v>
      </c>
      <c r="E58" s="56">
        <v>6.4</v>
      </c>
      <c r="F58" s="56">
        <v>9</v>
      </c>
      <c r="G58" s="56">
        <v>1440</v>
      </c>
      <c r="H58" s="56">
        <v>30</v>
      </c>
      <c r="J58" t="s">
        <v>266</v>
      </c>
      <c r="K58" s="45">
        <f xml:space="preserve"> _xlfn.T.TEST(M$6:M$28,L$6:L$28, 2, 2)</f>
        <v>0.31656332571579515</v>
      </c>
      <c r="R58" t="s">
        <v>266</v>
      </c>
      <c r="S58" s="45">
        <f xml:space="preserve"> _xlfn.T.TEST(U$6:U$28,T$6:T$28, 2, 2)</f>
        <v>0.14972584169162698</v>
      </c>
      <c r="Z58" t="s">
        <v>266</v>
      </c>
      <c r="AA58" s="45">
        <f xml:space="preserve"> _xlfn.T.TEST(AC$6:AC$28,AB$6:AB$28, 2, 2)</f>
        <v>0.66011794387342337</v>
      </c>
      <c r="AH58" t="s">
        <v>266</v>
      </c>
      <c r="AI58" s="45">
        <f xml:space="preserve"> _xlfn.T.TEST(AK$6:AK$28,AJ$6:AJ$28, 2, 2)</f>
        <v>0.18491638118842957</v>
      </c>
      <c r="AP58" t="s">
        <v>266</v>
      </c>
      <c r="AQ58" s="141">
        <f xml:space="preserve"> _xlfn.T.TEST(AS$6:AS$28,AR$6:AR$28, 2, 2)</f>
        <v>1.7973445431018664E-4</v>
      </c>
    </row>
    <row r="59" spans="2:43" ht="15" thickBot="1" x14ac:dyDescent="0.35">
      <c r="B59" s="57" t="s">
        <v>241</v>
      </c>
      <c r="C59" s="57" t="s">
        <v>231</v>
      </c>
      <c r="D59" s="57">
        <v>26</v>
      </c>
      <c r="E59" s="57">
        <v>14.5</v>
      </c>
      <c r="F59" s="57">
        <v>8</v>
      </c>
      <c r="G59" s="57">
        <v>1520</v>
      </c>
      <c r="H59" s="57">
        <v>30</v>
      </c>
    </row>
    <row r="60" spans="2:43" x14ac:dyDescent="0.3">
      <c r="B60" s="56" t="s">
        <v>242</v>
      </c>
      <c r="C60" s="56" t="s">
        <v>243</v>
      </c>
      <c r="D60" s="56">
        <v>21.9</v>
      </c>
      <c r="E60" s="56">
        <v>10.4</v>
      </c>
      <c r="F60" s="56">
        <v>7</v>
      </c>
      <c r="G60" s="56">
        <v>2320</v>
      </c>
      <c r="H60" s="56">
        <v>22</v>
      </c>
      <c r="K60" s="24"/>
      <c r="S60" s="24"/>
      <c r="AA60" s="24"/>
      <c r="AI60" s="24"/>
      <c r="AQ60" s="24"/>
    </row>
    <row r="61" spans="2:43" ht="15" thickBot="1" x14ac:dyDescent="0.35">
      <c r="B61" s="56" t="s">
        <v>244</v>
      </c>
      <c r="C61" s="56" t="s">
        <v>243</v>
      </c>
      <c r="D61" s="56">
        <v>23.1</v>
      </c>
      <c r="E61" s="56">
        <v>15.8</v>
      </c>
      <c r="F61" s="56">
        <v>10</v>
      </c>
      <c r="G61" s="56">
        <v>1440</v>
      </c>
      <c r="H61" s="56">
        <v>20</v>
      </c>
      <c r="J61" s="3" t="s">
        <v>267</v>
      </c>
      <c r="K61" s="34" t="s">
        <v>175</v>
      </c>
      <c r="R61" s="3" t="s">
        <v>267</v>
      </c>
      <c r="S61" s="34" t="s">
        <v>175</v>
      </c>
      <c r="Z61" s="3" t="s">
        <v>267</v>
      </c>
      <c r="AA61" s="34" t="s">
        <v>175</v>
      </c>
      <c r="AH61" s="3" t="s">
        <v>267</v>
      </c>
      <c r="AI61" s="34" t="s">
        <v>175</v>
      </c>
      <c r="AP61" s="3" t="s">
        <v>267</v>
      </c>
      <c r="AQ61" s="34" t="s">
        <v>175</v>
      </c>
    </row>
    <row r="62" spans="2:43" x14ac:dyDescent="0.3">
      <c r="B62" s="56" t="s">
        <v>245</v>
      </c>
      <c r="C62" s="56" t="s">
        <v>243</v>
      </c>
      <c r="D62" s="56">
        <v>25.4</v>
      </c>
      <c r="E62" s="56">
        <v>22.6</v>
      </c>
      <c r="F62" s="56">
        <v>7</v>
      </c>
      <c r="G62" s="56">
        <v>1760</v>
      </c>
      <c r="H62" s="56">
        <v>21</v>
      </c>
      <c r="J62" t="s">
        <v>262</v>
      </c>
      <c r="K62" s="45">
        <f t="shared" ref="K62:K63" si="29" xml:space="preserve"> 1 - (1 - K53)^6</f>
        <v>0.99727802636714258</v>
      </c>
      <c r="R62" t="s">
        <v>262</v>
      </c>
      <c r="S62" s="45">
        <f t="shared" ref="S62:S67" si="30" xml:space="preserve"> 1 - (1 - S53)^6</f>
        <v>0.14172588031321076</v>
      </c>
      <c r="Z62" t="s">
        <v>262</v>
      </c>
      <c r="AA62" s="45">
        <f t="shared" ref="AA62:AA67" si="31" xml:space="preserve"> 1 - (1 - AA53)^6</f>
        <v>0.98869001640448329</v>
      </c>
      <c r="AH62" t="s">
        <v>262</v>
      </c>
      <c r="AI62" s="45">
        <f t="shared" ref="AI62:AI67" si="32" xml:space="preserve"> 1 - (1 - AI53)^6</f>
        <v>0.98346387322221684</v>
      </c>
      <c r="AP62" t="s">
        <v>262</v>
      </c>
      <c r="AQ62" s="45">
        <f t="shared" ref="AQ62:AQ67" si="33" xml:space="preserve"> 1 - (1 - AQ53)^6</f>
        <v>0.16888901813096491</v>
      </c>
    </row>
    <row r="63" spans="2:43" x14ac:dyDescent="0.3">
      <c r="B63" s="56" t="s">
        <v>246</v>
      </c>
      <c r="C63" s="56" t="s">
        <v>243</v>
      </c>
      <c r="D63" s="56">
        <v>21.5</v>
      </c>
      <c r="E63" s="56">
        <v>14.4</v>
      </c>
      <c r="H63" s="56">
        <v>20</v>
      </c>
      <c r="J63" t="s">
        <v>263</v>
      </c>
      <c r="K63" s="45">
        <f t="shared" si="29"/>
        <v>0.93986495902605682</v>
      </c>
      <c r="R63" t="s">
        <v>263</v>
      </c>
      <c r="S63" s="45">
        <f t="shared" si="30"/>
        <v>3.2224471749248584E-2</v>
      </c>
      <c r="Z63" t="s">
        <v>263</v>
      </c>
      <c r="AA63" s="161">
        <f t="shared" si="31"/>
        <v>4.0129860994220223E-6</v>
      </c>
      <c r="AH63" t="s">
        <v>263</v>
      </c>
      <c r="AI63" s="45">
        <f t="shared" si="32"/>
        <v>0.96442987092574295</v>
      </c>
      <c r="AP63" t="s">
        <v>263</v>
      </c>
      <c r="AQ63" s="45">
        <f t="shared" si="33"/>
        <v>0.1125401187770293</v>
      </c>
    </row>
    <row r="64" spans="2:43" x14ac:dyDescent="0.3">
      <c r="B64" s="56" t="s">
        <v>247</v>
      </c>
      <c r="C64" s="56" t="s">
        <v>243</v>
      </c>
      <c r="D64" s="56">
        <v>27.1</v>
      </c>
      <c r="E64" s="56">
        <v>25.9</v>
      </c>
      <c r="F64" s="56">
        <v>10</v>
      </c>
      <c r="G64" s="56">
        <v>1520</v>
      </c>
      <c r="H64" s="56">
        <v>22</v>
      </c>
      <c r="J64" t="s">
        <v>261</v>
      </c>
      <c r="K64" s="45">
        <f xml:space="preserve"> 1 - (1 - K55)^6</f>
        <v>0.24733492160948922</v>
      </c>
      <c r="R64" t="s">
        <v>261</v>
      </c>
      <c r="S64" s="45">
        <f t="shared" si="30"/>
        <v>0.86708579247248485</v>
      </c>
      <c r="Z64" t="s">
        <v>261</v>
      </c>
      <c r="AA64" s="71">
        <f t="shared" si="31"/>
        <v>3.98739036679574E-3</v>
      </c>
      <c r="AH64" t="s">
        <v>261</v>
      </c>
      <c r="AI64" s="45">
        <f t="shared" si="32"/>
        <v>0.3047023759211227</v>
      </c>
      <c r="AP64" t="s">
        <v>261</v>
      </c>
      <c r="AQ64" s="45">
        <f t="shared" si="33"/>
        <v>0.70379928095095412</v>
      </c>
    </row>
    <row r="65" spans="2:43" x14ac:dyDescent="0.3">
      <c r="B65" s="56" t="s">
        <v>248</v>
      </c>
      <c r="C65" s="56" t="s">
        <v>243</v>
      </c>
      <c r="D65" s="56">
        <v>20.3</v>
      </c>
      <c r="E65" s="56">
        <v>9.1</v>
      </c>
      <c r="F65" s="56">
        <v>8</v>
      </c>
      <c r="G65" s="56">
        <v>1600</v>
      </c>
      <c r="H65" s="56">
        <v>30</v>
      </c>
      <c r="J65" t="s">
        <v>264</v>
      </c>
      <c r="K65" s="45">
        <f t="shared" ref="K65:K67" si="34" xml:space="preserve"> 1 - (1 - K56)^6</f>
        <v>0.99891295961342486</v>
      </c>
      <c r="R65" t="s">
        <v>264</v>
      </c>
      <c r="S65" s="45">
        <f t="shared" si="30"/>
        <v>0.69678313707963691</v>
      </c>
      <c r="Z65" t="s">
        <v>264</v>
      </c>
      <c r="AA65" s="141">
        <f t="shared" si="31"/>
        <v>8.831679417942162E-5</v>
      </c>
      <c r="AH65" t="s">
        <v>264</v>
      </c>
      <c r="AI65" s="45">
        <f t="shared" si="32"/>
        <v>0.44383705425958897</v>
      </c>
      <c r="AP65" t="s">
        <v>264</v>
      </c>
      <c r="AQ65" s="45">
        <f t="shared" si="33"/>
        <v>0.99944447235680045</v>
      </c>
    </row>
    <row r="66" spans="2:43" x14ac:dyDescent="0.3">
      <c r="B66" s="56" t="s">
        <v>243</v>
      </c>
      <c r="C66" s="56" t="s">
        <v>243</v>
      </c>
      <c r="D66" s="56">
        <v>25.9</v>
      </c>
      <c r="E66" s="56">
        <v>23.4</v>
      </c>
      <c r="F66" s="56">
        <v>8</v>
      </c>
      <c r="G66" s="56">
        <v>2240</v>
      </c>
      <c r="H66" s="56">
        <v>10</v>
      </c>
      <c r="J66" t="s">
        <v>265</v>
      </c>
      <c r="K66" s="45">
        <f t="shared" si="34"/>
        <v>0.61840173868191806</v>
      </c>
      <c r="R66" t="s">
        <v>265</v>
      </c>
      <c r="S66" s="45">
        <f t="shared" si="30"/>
        <v>0.98873445498477175</v>
      </c>
      <c r="Z66" t="s">
        <v>265</v>
      </c>
      <c r="AA66" s="45">
        <f t="shared" si="31"/>
        <v>2.419867122383057E-2</v>
      </c>
      <c r="AH66" t="s">
        <v>265</v>
      </c>
      <c r="AI66" s="45">
        <f t="shared" si="32"/>
        <v>4.2270397457278008E-2</v>
      </c>
      <c r="AP66" t="s">
        <v>265</v>
      </c>
      <c r="AQ66" s="45">
        <f t="shared" si="33"/>
        <v>0.11715835747468684</v>
      </c>
    </row>
    <row r="67" spans="2:43" ht="15" thickBot="1" x14ac:dyDescent="0.35">
      <c r="B67" s="57" t="s">
        <v>249</v>
      </c>
      <c r="C67" s="57" t="s">
        <v>243</v>
      </c>
      <c r="D67" s="57">
        <v>23.3</v>
      </c>
      <c r="E67" s="57">
        <v>15.9</v>
      </c>
      <c r="F67" s="57">
        <v>5</v>
      </c>
      <c r="G67" s="57">
        <v>1680</v>
      </c>
      <c r="H67" s="57">
        <v>24</v>
      </c>
      <c r="J67" t="s">
        <v>266</v>
      </c>
      <c r="K67" s="45">
        <f t="shared" si="34"/>
        <v>0.89809636404119719</v>
      </c>
      <c r="R67" t="s">
        <v>266</v>
      </c>
      <c r="S67" s="45">
        <f t="shared" si="30"/>
        <v>0.62212002260289401</v>
      </c>
      <c r="Z67" t="s">
        <v>266</v>
      </c>
      <c r="AA67" s="45">
        <f t="shared" si="31"/>
        <v>0.99845840809481079</v>
      </c>
      <c r="AH67" t="s">
        <v>266</v>
      </c>
      <c r="AI67" s="45">
        <f t="shared" si="32"/>
        <v>0.70676690125946118</v>
      </c>
      <c r="AP67" t="s">
        <v>266</v>
      </c>
      <c r="AQ67" s="71">
        <f t="shared" si="33"/>
        <v>1.0779222748589223E-3</v>
      </c>
    </row>
    <row r="69" spans="2:43" ht="18" thickBot="1" x14ac:dyDescent="0.4">
      <c r="J69" s="151" t="s">
        <v>184</v>
      </c>
      <c r="R69" s="154" t="s">
        <v>254</v>
      </c>
      <c r="Z69" s="151" t="s">
        <v>185</v>
      </c>
      <c r="AH69" s="154" t="s">
        <v>257</v>
      </c>
      <c r="AI69" s="32"/>
      <c r="AP69" s="154" t="s">
        <v>260</v>
      </c>
    </row>
    <row r="70" spans="2:43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Oppgåve 3.2. Myntkast</vt:lpstr>
      <vt:lpstr>Oppgåve 3.3. Simulering av høgd</vt:lpstr>
      <vt:lpstr>Oppgåve 4.3. Marginale sannsyn</vt:lpstr>
      <vt:lpstr>Oppgåve 6.1 </vt:lpstr>
      <vt:lpstr>Oppgåve 6.2</vt:lpstr>
      <vt:lpstr>Oppgåve 6.3</vt:lpstr>
      <vt:lpstr>Oppgåve 7.1</vt:lpstr>
      <vt:lpstr>Oppgåve 8.1</vt:lpstr>
      <vt:lpstr>Oppgåve 8.2</vt:lpstr>
      <vt:lpstr>Oppgåve 9.1</vt:lpstr>
      <vt:lpstr>Oppgåve 10.1c</vt:lpstr>
      <vt:lpstr>Absolutte og relative ref.</vt:lpstr>
    </vt:vector>
  </TitlesOfParts>
  <Company>Hogskolen i Bergen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Ingulf Medbø</dc:creator>
  <cp:lastModifiedBy>Jon Ingulf Medbø</cp:lastModifiedBy>
  <dcterms:created xsi:type="dcterms:W3CDTF">2017-10-16T07:51:09Z</dcterms:created>
  <dcterms:modified xsi:type="dcterms:W3CDTF">2018-03-13T11:02:15Z</dcterms:modified>
</cp:coreProperties>
</file>